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134" documentId="13_ncr:1_{A42CEE9B-F1A3-4310-BF56-3F8372B7D3B5}" xr6:coauthVersionLast="47" xr6:coauthVersionMax="47" xr10:uidLastSave="{42E79DE4-257D-43BC-9BA3-43A204A5069F}"/>
  <bookViews>
    <workbookView xWindow="-120" yWindow="-120" windowWidth="29040" windowHeight="15720" tabRatio="738" activeTab="3" xr2:uid="{2D186561-E68E-4DB3-82A9-2C1C682A72AF}"/>
  </bookViews>
  <sheets>
    <sheet name="Proposal Cover" sheetId="21" r:id="rId1"/>
    <sheet name="Proposal Material" sheetId="46" r:id="rId2"/>
    <sheet name="Proposal Labor" sheetId="52" r:id="rId3"/>
    <sheet name="Main Worksheet" sheetId="17" r:id="rId4"/>
    <sheet name="Details Material" sheetId="34" r:id="rId5"/>
    <sheet name="Details Labor" sheetId="50" r:id="rId6"/>
    <sheet name="Lookups" sheetId="35" r:id="rId7"/>
    <sheet name="VelixoReportsConnections" sheetId="3" state="veryHidden" r:id="rId8"/>
    <sheet name="VelixoReportsGIOptions" sheetId="4" state="veryHidden" r:id="rId9"/>
    <sheet name="VelixoReportsSettings" sheetId="5" state="veryHidden" r:id="rId10"/>
  </sheets>
  <definedNames>
    <definedName name="_xlnm.Print_Area" localSheetId="5">'Details Labor'!$A:$P</definedName>
    <definedName name="_xlnm.Print_Area" localSheetId="4">'Details Material'!$A:$P</definedName>
    <definedName name="_xlnm.Print_Titles" localSheetId="2">'Proposal Labor'!$1:$2</definedName>
    <definedName name="_xlnm.Print_Titles" localSheetId="1">'Proposal Material'!$1:$2</definedName>
    <definedName name="SFXBaseCosts">'Main Worksheet'!$D$24</definedName>
    <definedName name="SFXConnName">Lookups!$B$1</definedName>
    <definedName name="SFXGenCond">'Main Worksheet'!$D$21</definedName>
    <definedName name="SFXGenCondSelling">'Main Worksheet'!$D$22</definedName>
    <definedName name="SFXOverheadTot">'Main Worksheet'!$D$26</definedName>
    <definedName name="SFXPrjName">'Main Worksheet'!$B$3</definedName>
    <definedName name="SFXProfitTot">'Main Worksheet'!$D$28</definedName>
    <definedName name="SFXProposalPrice">'Proposal Cover'!$E$18</definedName>
    <definedName name="SFXRoundHrsValue">'Main Worksheet'!$B$6</definedName>
    <definedName name="SFXRoundPriceValue">'Main Worksheet'!$B$7</definedName>
    <definedName name="SFXRoundQtyValue">'Main Worksheet'!$B$5</definedName>
    <definedName name="SFXTaxesTot">'Main Worksheet'!$D$34</definedName>
    <definedName name="Velixo_mirrored_table_88C759B85CEF4FD3A338BAFA25972A42_VXB36_1ARQ6JREJMLX0" localSheetId="5" hidden="1">'Details Labor'!$H$1</definedName>
    <definedName name="Velixo_mirrored_table_88C759B85CEF4FD3A338BAFA25972A42_VXB36_2EWRK8XJ5K7VXZKX5DG" localSheetId="5" hidden="1">'Details Labor'!$G$1</definedName>
    <definedName name="Velixo_mirrored_table_88C759B85CEF4FD3A338BAFA25972A42_VXB36_9QFL399X65TE6CKS6GDHZKCY5J4B76X" localSheetId="5" hidden="1">'Details Labor'!$C$1</definedName>
    <definedName name="Velixo_mirrored_table_88C759B85CEF4FD3A338BAFA25972A42_VXB36_KDPUUL" localSheetId="5" hidden="1">'Details Labor'!$B$1</definedName>
    <definedName name="Velixo_mirrored_table_88C759B85CEF4FD3A338BAFA25972A42_VXB36_SMMLB49R8" localSheetId="5" hidden="1">'Details Labor'!$A$1</definedName>
    <definedName name="Velixo_mirrored_table_8D49E234712F4CE4A437AFDB076930F5_Item" localSheetId="5" hidden="1">'Details Labor'!#REF!</definedName>
    <definedName name="Velixo_mirrored_table_8D49E234712F4CE4A437AFDB076930F5_Item" localSheetId="4" hidden="1">'Details Material'!#REF!</definedName>
    <definedName name="Velixo_mirrored_table_8D49E234712F4CE4A437AFDB076930F5_ItemId" localSheetId="5" hidden="1">'Details Labor'!#REF!</definedName>
    <definedName name="Velixo_mirrored_table_8D49E234712F4CE4A437AFDB076930F5_ItemId" localSheetId="4" hidden="1">'Details Material'!#REF!</definedName>
    <definedName name="Velixo_mirrored_table_8D49E234712F4CE4A437AFDB076930F5_PurchaseUnit" localSheetId="5" hidden="1">'Details Labor'!#REF!</definedName>
    <definedName name="Velixo_mirrored_table_8D49E234712F4CE4A437AFDB076930F5_PurchaseUnit" localSheetId="4" hidden="1">'Details Material'!#REF!</definedName>
    <definedName name="Velixo_mirrored_table_8D49E234712F4CE4A437AFDB076930F5_SUM__VXELP__MeasuredQuantity__VXERP__" localSheetId="5" hidden="1">'Details Labor'!#REF!</definedName>
    <definedName name="Velixo_mirrored_table_8D49E234712F4CE4A437AFDB076930F5_SUM__VXELP__MeasuredQuantity__VXERP__" localSheetId="4" hidden="1">'Details Material'!#REF!</definedName>
    <definedName name="Velixo_mirrored_table_8D49E234712F4CE4A437AFDB076930F5_UnitCost" localSheetId="5" hidden="1">'Details Labor'!#REF!</definedName>
    <definedName name="Velixo_mirrored_table_8D49E234712F4CE4A437AFDB076930F5_UnitCost" localSheetId="4" hidden="1">'Details Material'!#REF!</definedName>
    <definedName name="Velixo_mirrored_table_8F01C4D16BFB45B2952C09E4D8D75322_Item" localSheetId="5" hidden="1">'Details Labor'!$B$1</definedName>
    <definedName name="Velixo_mirrored_table_8F01C4D16BFB45B2952C09E4D8D75322_ItemId" localSheetId="5" hidden="1">'Details Labor'!$A$1</definedName>
    <definedName name="Velixo_mirrored_table_8F01C4D16BFB45B2952C09E4D8D75322_PurchaseUnit" localSheetId="5" hidden="1">'Details Labor'!#REF!</definedName>
    <definedName name="Velixo_mirrored_table_8F01C4D16BFB45B2952C09E4D8D75322_SUM__VXELP__TakeoffQuantity__VXERP__" localSheetId="5" hidden="1">'Details Labor'!$C$1</definedName>
    <definedName name="Velixo_mirrored_table_8F01C4D16BFB45B2952C09E4D8D75322_UnitCost" localSheetId="5" hidden="1">'Details Labor'!#REF!</definedName>
    <definedName name="Velixo_mirrored_table_8F01C4D16BFB45B2952C09E4D8D75322_VXB36_1ARQ6JREJMLX0" localSheetId="4" hidden="1">'Details Material'!$H$1</definedName>
    <definedName name="Velixo_mirrored_table_8F01C4D16BFB45B2952C09E4D8D75322_VXB36_2EWRK8XJ5K7VXZKX5DG" localSheetId="4" hidden="1">'Details Material'!$G$1</definedName>
    <definedName name="Velixo_mirrored_table_8F01C4D16BFB45B2952C09E4D8D75322_VXB36_9QFL399X65TE6CKS6GDHZKCY5J4B76X" localSheetId="4" hidden="1">'Details Material'!$C$1</definedName>
    <definedName name="Velixo_mirrored_table_8F01C4D16BFB45B2952C09E4D8D75322_VXB36_KDPUUL" localSheetId="4" hidden="1">'Details Material'!$B$1</definedName>
    <definedName name="Velixo_mirrored_table_8F01C4D16BFB45B2952C09E4D8D75322_VXB36_SMMLB49R8" localSheetId="4" hidden="1">'Details Material'!$A$1</definedName>
    <definedName name="Velixo_mirrored_table_EF80FA9E0B4E4513B63BC5688E6B4B3D_CostType" localSheetId="5" hidden="1">'Details Labor'!#REF!</definedName>
    <definedName name="Velixo_mirrored_table_EF80FA9E0B4E4513B63BC5688E6B4B3D_CostType" localSheetId="4" hidden="1">'Details Material'!#REF!</definedName>
    <definedName name="Velixo_mirrored_table_EF80FA9E0B4E4513B63BC5688E6B4B3D_Item" localSheetId="5" hidden="1">'Details Labor'!#REF!</definedName>
    <definedName name="Velixo_mirrored_table_EF80FA9E0B4E4513B63BC5688E6B4B3D_Item" localSheetId="4" hidden="1">'Details Material'!#REF!</definedName>
    <definedName name="Velixo_mirrored_table_EF80FA9E0B4E4513B63BC5688E6B4B3D_ItemId" localSheetId="5" hidden="1">'Details Labor'!#REF!</definedName>
    <definedName name="Velixo_mirrored_table_EF80FA9E0B4E4513B63BC5688E6B4B3D_ItemId" localSheetId="4" hidden="1">'Details Material'!#REF!</definedName>
    <definedName name="Velixo_mirrored_table_EF80FA9E0B4E4513B63BC5688E6B4B3D_SUM__VXELP__MeasuredQuantity__VXERP__" localSheetId="5" hidden="1">'Details Labor'!#REF!</definedName>
    <definedName name="Velixo_mirrored_table_EF80FA9E0B4E4513B63BC5688E6B4B3D_SUM__VXELP__MeasuredQuantity__VXERP__" localSheetId="4" hidden="1">'Details Material'!#REF!</definedName>
    <definedName name="Velixo_mirrored_table_EF80FA9E0B4E4513B63BC5688E6B4B3D_TakeoffUnit" localSheetId="5" hidden="1">'Details Labor'!#REF!</definedName>
    <definedName name="Velixo_mirrored_table_EF80FA9E0B4E4513B63BC5688E6B4B3D_TakeoffUnit" localSheetId="4" hidden="1">'Details Material'!#REF!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5" l="1" a="1"/>
  <c r="D3" i="35" s="1"/>
  <c r="D1" i="35" a="1"/>
  <c r="D1" i="35" s="1"/>
  <c r="D2" i="50"/>
  <c r="F2" i="50" l="1"/>
  <c r="D2" i="34"/>
  <c r="F2" i="34" s="1"/>
  <c r="K2" i="34" s="1"/>
  <c r="J2" i="50"/>
  <c r="J2" i="34"/>
  <c r="K2" i="50" l="1"/>
  <c r="N2" i="50" s="1"/>
  <c r="O2" i="50" s="1"/>
  <c r="P2" i="50" s="1"/>
  <c r="M2" i="34"/>
  <c r="N2" i="34"/>
  <c r="O2" i="34" s="1"/>
  <c r="P2" i="34" s="1"/>
  <c r="M2" i="50" l="1"/>
  <c r="N3" i="50"/>
  <c r="K3" i="50"/>
  <c r="C3" i="52" a="1"/>
  <c r="C3" i="52" s="1"/>
  <c r="A3" i="52" a="1"/>
  <c r="A3" i="52" s="1"/>
  <c r="C3" i="46" a="1"/>
  <c r="C3" i="46" s="1"/>
  <c r="A3" i="46" a="1"/>
  <c r="A3" i="46" s="1"/>
  <c r="B3" i="46" l="1" a="1"/>
  <c r="B3" i="46" s="1"/>
  <c r="B3" i="52" a="1"/>
  <c r="B3" i="52" s="1"/>
  <c r="P3" i="50" l="1"/>
  <c r="E14" i="21" s="1"/>
  <c r="D3" i="52" a="1"/>
  <c r="D3" i="52" s="1"/>
  <c r="N3" i="34"/>
  <c r="D3" i="46" a="1"/>
  <c r="D3" i="46" s="1"/>
  <c r="A1" i="52"/>
  <c r="E2" i="52" l="1" a="1"/>
  <c r="E2" i="52" s="1"/>
  <c r="B3" i="35" a="1"/>
  <c r="B3" i="35" s="1"/>
  <c r="D11" i="17"/>
  <c r="D12" i="17"/>
  <c r="D13" i="17"/>
  <c r="D14" i="17"/>
  <c r="D15" i="17"/>
  <c r="D16" i="17"/>
  <c r="D17" i="17"/>
  <c r="D18" i="17"/>
  <c r="D19" i="17"/>
  <c r="B1" i="21"/>
  <c r="A2" i="21"/>
  <c r="D21" i="17" l="1"/>
  <c r="D22" i="17" s="1"/>
  <c r="E16" i="21" s="1"/>
  <c r="K3" i="34" l="1"/>
  <c r="D24" i="17" s="1"/>
  <c r="A1" i="46"/>
  <c r="C26" i="17" l="1"/>
  <c r="D26" i="17" s="1"/>
  <c r="C28" i="17"/>
  <c r="D28" i="17" l="1"/>
  <c r="C32" i="17"/>
  <c r="D32" i="17" s="1"/>
  <c r="P3" i="34"/>
  <c r="E13" i="21" s="1"/>
  <c r="C31" i="17"/>
  <c r="D31" i="17" s="1"/>
  <c r="E2" i="46" l="1" a="1"/>
  <c r="E2" i="46" s="1"/>
  <c r="D34" i="17"/>
  <c r="E17" i="21" s="1"/>
  <c r="D36" i="17" l="1"/>
  <c r="E18" i="21" l="1"/>
  <c r="D38" i="17"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<sst xmlns="http://schemas.openxmlformats.org/spreadsheetml/2006/main" count="112" uniqueCount="67">
  <si>
    <t/>
  </si>
  <si>
    <t>Material</t>
  </si>
  <si>
    <t>Labor</t>
  </si>
  <si>
    <t>Mobilization</t>
  </si>
  <si>
    <t>General Conditions</t>
  </si>
  <si>
    <t>Permits</t>
  </si>
  <si>
    <t>Unit</t>
  </si>
  <si>
    <t>Qty</t>
  </si>
  <si>
    <t>Prepared By:</t>
  </si>
  <si>
    <t>Prepared For:</t>
  </si>
  <si>
    <t>Scope of Work</t>
  </si>
  <si>
    <t>Subtotals</t>
  </si>
  <si>
    <t>Additional Costs</t>
  </si>
  <si>
    <t>Taxes</t>
  </si>
  <si>
    <t>Proposal Total</t>
  </si>
  <si>
    <t>Terms and Conditions</t>
  </si>
  <si>
    <t>Signature</t>
  </si>
  <si>
    <t>9999 Carver Rd., Suite 300</t>
  </si>
  <si>
    <t>Cincinnati, OH 45343</t>
  </si>
  <si>
    <t>866.702.6078</t>
  </si>
  <si>
    <t>Andrea Belt</t>
  </si>
  <si>
    <t>Mkp %</t>
  </si>
  <si>
    <t>Mkp $</t>
  </si>
  <si>
    <t>Cost</t>
  </si>
  <si>
    <t>Total</t>
  </si>
  <si>
    <t>Overhead</t>
  </si>
  <si>
    <t>Profit Markup</t>
  </si>
  <si>
    <t>Comments</t>
  </si>
  <si>
    <t>Distributed to all line items</t>
  </si>
  <si>
    <t>Total Taxes</t>
  </si>
  <si>
    <t>Total Gen Cond</t>
  </si>
  <si>
    <t>TBD</t>
  </si>
  <si>
    <t>Fuel</t>
  </si>
  <si>
    <t>Parking</t>
  </si>
  <si>
    <t>Inspections</t>
  </si>
  <si>
    <t>Erosion Control</t>
  </si>
  <si>
    <t>ItemId</t>
  </si>
  <si>
    <t>Item</t>
  </si>
  <si>
    <t>UC Default</t>
  </si>
  <si>
    <t>UC Override</t>
  </si>
  <si>
    <t>Unit Cost</t>
  </si>
  <si>
    <t>Ext Cost</t>
  </si>
  <si>
    <t>Unit Price</t>
  </si>
  <si>
    <t>Sell Price</t>
  </si>
  <si>
    <t>Big Bank Industries</t>
  </si>
  <si>
    <t>Raw Qty</t>
  </si>
  <si>
    <t>Projects</t>
  </si>
  <si>
    <t>Connection Name</t>
  </si>
  <si>
    <t>Materials Report</t>
  </si>
  <si>
    <t>Labor Report</t>
  </si>
  <si>
    <t>Choose Project:</t>
  </si>
  <si>
    <t>Round Qty</t>
  </si>
  <si>
    <t>Qty Override</t>
  </si>
  <si>
    <t>Round Qty to Nearest:</t>
  </si>
  <si>
    <t>Total Base Costs</t>
  </si>
  <si>
    <t>Round Sell Price to Nearest:</t>
  </si>
  <si>
    <t>Lorem ipsum dolor sit amet, consectetur adipiscing elit, sed do eiusmod tempor incididunt ut labore et dolore magna aliqua ut enim ad minim veniam, quis nostrud exercitation ullamco laboris nisi ut. Lorem ipsum dolor sit amet, consectetur adipiscing elit, sed do eiusmod tempor incididunt ut labore et dolore magna aliqua ut enim ad minim veniam, quis nostrud exercitation ullamco laboris nisi ut. Lorem ipsum dolor sit amet, consectetur adipiscing elit, sed do eiusmod tempor incididunt ut labore et dolore magna aliqua ut enim ad minim veniam, quis nostrud exercitation ullamco laboris nisi ut.</t>
  </si>
  <si>
    <t>Materials</t>
  </si>
  <si>
    <t>Total Sell Price (rounded up)</t>
  </si>
  <si>
    <t>Total Gen Cond Selling Price</t>
  </si>
  <si>
    <t>Lorem ipsum dolor sit amet, consectetur adipiscing elit, sed do eiusmod tempor incididunt ut labore et dolore magna aliqua ut enim ad minim veniam, quis nostrud exercitation ullamco laboris nisi ut.</t>
  </si>
  <si>
    <t>STACK Construction Technologies</t>
  </si>
  <si>
    <t>111 Financial Way</t>
  </si>
  <si>
    <t>New York, NY 11111</t>
  </si>
  <si>
    <t>STACK Construction Estimate Worksheet</t>
  </si>
  <si>
    <t>Stack</t>
  </si>
  <si>
    <t>Round Hours up to Nearest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</si>
</sst>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409]mmmm\ d\,\ yyyy;@"/>
    <numFmt numFmtId="165" formatCode="_(&quot;$&quot;* #,##0_);_(&quot;$&quot;* \(#,##0\);_(&quot;$&quot;* &quot;-&quot;??_);_(@_)"/>
    <numFmt numFmtId="166" formatCode="_(* #,##0_);_(* \(#,##0\);_(* &quot;-&quot;??_);_(@_)"/>
    <numFmt numFmtId="167" formatCode="_(* #,##0.0000_);_(* \(#,##0.0000\);_(* &quot;-&quot;??_);_(@_)"/>
  </numFmts>
  <fonts count="32" x14ac:knownFonts="1">
    <font>
      <sz val="12"/>
      <color theme="1"/>
      <name val="Calibri"/>
      <family val="2"/>
    </font>
    <font>
      <sz val="11"/>
      <color theme="1"/>
      <name val="Calibri"/>
      <family val="2"/>
    </font>
    <font>
      <sz val="11"/>
      <color theme="1"/>
      <name val="Calibri"/>
      <family val="2"/>
    </font>
    <font>
      <sz val="12"/>
      <color theme="1"/>
      <name val="Aptos Narrow"/>
      <family val="2"/>
      <scheme val="minor"/>
    </font>
    <font>
      <b/>
      <sz val="20"/>
      <color rgb="FF000000"/>
      <name val="Calibri"/>
      <family val="2"/>
    </font>
    <font>
      <b/>
      <sz val="12"/>
      <color rgb="FF000000"/>
      <name val="Calibri"/>
      <family val="2"/>
    </font>
    <font>
      <sz val="12"/>
      <color rgb="FF000000"/>
      <name val="Calibri"/>
      <family val="2"/>
    </font>
    <font>
      <b/>
      <sz val="12"/>
      <color rgb="FFFFFFFF"/>
      <name val="Calibri"/>
      <family val="2"/>
    </font>
    <font>
      <b/>
      <sz val="10"/>
      <color rgb="FF000000"/>
      <name val="Calibri"/>
      <family val="2"/>
    </font>
    <font>
      <b/>
      <sz val="12"/>
      <color theme="1"/>
      <name val="Calibri"/>
      <family val="2"/>
    </font>
    <font>
      <sz val="12"/>
      <color theme="1"/>
      <name val="Calibri"/>
      <family val="2"/>
    </font>
    <font>
      <sz val="12"/>
      <name val="Calibri"/>
      <family val="2"/>
    </font>
    <font>
      <sz val="12"/>
      <color rgb="FF000000"/>
      <name val="Calibri"/>
      <family val="2"/>
    </font>
    <font>
      <sz val="8"/>
      <name val="Calibri"/>
      <family val="2"/>
    </font>
    <font>
      <sz val="10"/>
      <color theme="1"/>
      <name val="Calibri"/>
      <family val="2"/>
    </font>
    <font>
      <b/>
      <sz val="11"/>
      <name val="Calibri"/>
      <family val="2"/>
    </font>
    <font>
      <sz val="11"/>
      <color rgb="FF0070C0"/>
      <name val="Calibri"/>
      <family val="2"/>
    </font>
    <font>
      <sz val="11"/>
      <name val="Calibri"/>
      <family val="2"/>
    </font>
    <font>
      <sz val="11"/>
      <color theme="8" tint="0.39997558519241921"/>
      <name val="Calibri"/>
      <family val="2"/>
    </font>
    <font>
      <sz val="12"/>
      <color rgb="FF0070C0"/>
      <name val="Calibri"/>
      <family val="2"/>
    </font>
    <font>
      <b/>
      <sz val="16"/>
      <color theme="1"/>
      <name val="Calibri"/>
      <family val="2"/>
    </font>
    <font>
      <b/>
      <sz val="10"/>
      <name val="Calibri"/>
      <family val="2"/>
    </font>
    <font>
      <sz val="10"/>
      <name val="Calibri"/>
      <family val="2"/>
    </font>
    <font>
      <b/>
      <sz val="14"/>
      <name val="Calibri"/>
      <family val="2"/>
    </font>
    <font>
      <b/>
      <sz val="12"/>
      <name val="Calibri"/>
      <family val="2"/>
    </font>
    <font>
      <b/>
      <sz val="11"/>
      <color theme="0"/>
      <name val="Calibri"/>
      <family val="2"/>
    </font>
    <font>
      <b/>
      <sz val="12"/>
      <color rgb="FF393939"/>
      <name val="Calibri"/>
      <family val="2"/>
    </font>
    <font>
      <b/>
      <sz val="12"/>
      <color rgb="FF009848"/>
      <name val="Calibri"/>
      <family val="2"/>
    </font>
    <font>
      <b/>
      <sz val="14"/>
      <color rgb="FF009848"/>
      <name val="Calibri"/>
      <family val="2"/>
    </font>
    <font>
      <b/>
      <sz val="11"/>
      <color theme="4" tint="0.39997558519241921"/>
      <name val="Calibri"/>
      <family val="2"/>
    </font>
    <font>
      <b/>
      <sz val="12"/>
      <color theme="4" tint="0.39997558519241921"/>
      <name val="Calibri"/>
      <family val="2"/>
    </font>
    <font>
      <b/>
      <sz val="20"/>
      <color rgb="FF393939"/>
      <name val="Calibri"/>
      <family val="2"/>
    </font>
  </fonts>
  <fills count="6">
    <fill>
      <patternFill patternType="none"/>
    </fill>
    <fill>
      <patternFill patternType="gray125"/>
    </fill>
    <fill>
      <patternFill patternType="solid">
        <fgColor rgb="FF000000"/>
      </patternFill>
    </fill>
    <fill>
      <patternFill patternType="solid">
        <fgColor theme="2" tint="-9.9978637043366805E-2"/>
        <bgColor indexed="64"/>
      </patternFill>
    </fill>
    <fill>
      <patternFill patternType="solid">
        <fgColor theme="4" tint="0.59999389629810485"/>
        <bgColor indexed="64"/>
      </patternFill>
    </fill>
    <fill>
      <patternFill patternType="solid">
        <fgColor rgb="FF0E3F66"/>
        <bgColor indexed="64"/>
      </patternFill>
    </fill>
  </fills>
  <borders count="8">
    <border>
      <left/>
      <right/>
      <top/>
      <bottom/>
      <diagonal/>
    </border>
    <border>
      <left/>
      <right/>
      <top/>
      <bottom style="thin">
        <color indexed="64"/>
      </bottom>
      <diagonal/>
    </border>
    <border>
      <left/>
      <right/>
      <top/>
      <bottom style="medium">
        <color rgb="FF000000"/>
      </bottom>
      <diagonal/>
    </border>
    <border>
      <left/>
      <right/>
      <top/>
      <bottom style="thin">
        <color rgb="FF000000"/>
      </bottom>
      <diagonal/>
    </border>
    <border>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2" fillId="0" borderId="0"/>
  </cellStyleXfs>
  <cellXfs count="137">
    <xf numFmtId="0" fontId="0" fillId="0" borderId="0" xfId="0"/>
    <xf numFmtId="0" fontId="5" fillId="0" borderId="0" xfId="4" applyFont="1"/>
    <xf numFmtId="0" fontId="5" fillId="0" borderId="2" xfId="4" applyFont="1" applyBorder="1" applyAlignment="1">
      <alignment vertical="center"/>
    </xf>
    <xf numFmtId="0" fontId="6" fillId="0" borderId="0" xfId="4" applyFont="1" applyAlignment="1">
      <alignment vertical="top"/>
    </xf>
    <xf numFmtId="0" fontId="6" fillId="0" borderId="3" xfId="4" applyFont="1" applyBorder="1" applyAlignment="1">
      <alignment vertical="center"/>
    </xf>
    <xf numFmtId="0" fontId="6" fillId="0" borderId="4" xfId="4" applyFont="1" applyBorder="1" applyAlignment="1">
      <alignment vertical="center"/>
    </xf>
    <xf numFmtId="0" fontId="7" fillId="2" borderId="0" xfId="4" applyFont="1" applyFill="1" applyAlignment="1">
      <alignment vertical="center"/>
    </xf>
    <xf numFmtId="164" fontId="8" fillId="0" borderId="0" xfId="4" applyNumberFormat="1" applyFont="1" applyAlignment="1">
      <alignment horizontal="left" vertical="top"/>
    </xf>
    <xf numFmtId="0" fontId="2" fillId="0" borderId="0" xfId="4"/>
    <xf numFmtId="0" fontId="9" fillId="0" borderId="0" xfId="0" applyFont="1" applyAlignment="1">
      <alignment horizontal="left" vertical="top"/>
    </xf>
    <xf numFmtId="165" fontId="6" fillId="0" borderId="3" xfId="1" applyNumberFormat="1" applyFont="1" applyBorder="1" applyAlignment="1">
      <alignment horizontal="left" vertical="center"/>
    </xf>
    <xf numFmtId="165" fontId="6" fillId="0" borderId="4" xfId="1" applyNumberFormat="1" applyFont="1" applyBorder="1" applyAlignment="1">
      <alignment horizontal="left" vertical="center"/>
    </xf>
    <xf numFmtId="165" fontId="7" fillId="2" borderId="0" xfId="1" applyNumberFormat="1" applyFont="1" applyFill="1" applyAlignment="1">
      <alignment horizontal="left" vertical="center"/>
    </xf>
    <xf numFmtId="0" fontId="0" fillId="0" borderId="0" xfId="0" applyAlignment="1">
      <alignment horizontal="left" vertical="top"/>
    </xf>
    <xf numFmtId="0" fontId="14" fillId="0" borderId="0" xfId="0" applyFont="1" applyAlignment="1">
      <alignment vertical="center"/>
    </xf>
    <xf numFmtId="0" fontId="9" fillId="0" borderId="0" xfId="0" applyFont="1"/>
    <xf numFmtId="44" fontId="17" fillId="0" borderId="0" xfId="1" applyFont="1" applyFill="1" applyAlignment="1">
      <alignment vertical="center" wrapText="1"/>
    </xf>
    <xf numFmtId="9" fontId="16" fillId="0" borderId="0" xfId="2" applyFont="1" applyFill="1" applyAlignment="1">
      <alignment vertical="center" wrapText="1"/>
    </xf>
    <xf numFmtId="44" fontId="19" fillId="0" borderId="0" xfId="1" applyFont="1" applyFill="1" applyAlignment="1">
      <alignment horizontal="left" vertical="top"/>
    </xf>
    <xf numFmtId="0" fontId="20" fillId="3" borderId="0" xfId="0" applyFont="1" applyFill="1" applyAlignment="1">
      <alignment horizontal="left" vertical="top"/>
    </xf>
    <xf numFmtId="43" fontId="10" fillId="3" borderId="0" xfId="3" applyFont="1" applyFill="1" applyAlignment="1">
      <alignment horizontal="left" vertical="top"/>
    </xf>
    <xf numFmtId="44" fontId="10" fillId="3" borderId="0" xfId="1" applyFont="1" applyFill="1" applyAlignment="1">
      <alignment horizontal="left" vertical="top"/>
    </xf>
    <xf numFmtId="0" fontId="10" fillId="3" borderId="0" xfId="0" applyFont="1" applyFill="1" applyAlignment="1">
      <alignment horizontal="left" vertical="top"/>
    </xf>
    <xf numFmtId="44" fontId="21" fillId="0" borderId="0" xfId="1" applyFont="1" applyAlignment="1">
      <alignment vertical="center"/>
    </xf>
    <xf numFmtId="44" fontId="18" fillId="0" borderId="0" xfId="1" applyFont="1" applyFill="1" applyBorder="1" applyAlignment="1">
      <alignment vertical="center"/>
    </xf>
    <xf numFmtId="0" fontId="1" fillId="0" borderId="0" xfId="0" applyFont="1" applyAlignment="1">
      <alignment vertical="center"/>
    </xf>
    <xf numFmtId="44" fontId="1" fillId="0" borderId="0" xfId="1" applyFont="1" applyBorder="1" applyAlignment="1">
      <alignment vertical="center"/>
    </xf>
    <xf numFmtId="44" fontId="18" fillId="0" borderId="0" xfId="0" applyNumberFormat="1" applyFont="1" applyAlignment="1">
      <alignment vertical="center"/>
    </xf>
    <xf numFmtId="0" fontId="1" fillId="0" borderId="0" xfId="0" applyFont="1" applyAlignment="1">
      <alignment vertical="center" wrapText="1"/>
    </xf>
    <xf numFmtId="44" fontId="17" fillId="0" borderId="0" xfId="1" applyFont="1" applyFill="1" applyBorder="1" applyAlignment="1">
      <alignment vertical="center"/>
    </xf>
    <xf numFmtId="0" fontId="22" fillId="0" borderId="0" xfId="0" applyFont="1" applyAlignment="1">
      <alignment vertical="center"/>
    </xf>
    <xf numFmtId="1" fontId="23" fillId="0" borderId="0" xfId="0" applyNumberFormat="1" applyFont="1" applyAlignment="1">
      <alignment vertical="center"/>
    </xf>
    <xf numFmtId="44" fontId="22" fillId="0" borderId="0" xfId="1" applyFont="1" applyFill="1" applyBorder="1" applyAlignment="1">
      <alignment vertical="center"/>
    </xf>
    <xf numFmtId="44" fontId="15" fillId="0" borderId="0" xfId="1" applyFont="1" applyFill="1" applyBorder="1" applyAlignment="1">
      <alignment horizontal="right" vertical="center"/>
    </xf>
    <xf numFmtId="1" fontId="22" fillId="0" borderId="0" xfId="0" applyNumberFormat="1" applyFont="1" applyAlignment="1">
      <alignment vertical="center" wrapText="1"/>
    </xf>
    <xf numFmtId="44" fontId="21" fillId="0" borderId="0" xfId="1" applyFont="1" applyFill="1" applyBorder="1" applyAlignment="1">
      <alignment vertical="center"/>
    </xf>
    <xf numFmtId="0" fontId="17" fillId="0" borderId="0" xfId="0" applyFont="1" applyAlignment="1">
      <alignment vertical="center"/>
    </xf>
    <xf numFmtId="167" fontId="17" fillId="0" borderId="0" xfId="3" applyNumberFormat="1" applyFont="1" applyBorder="1" applyAlignment="1">
      <alignment vertical="center"/>
    </xf>
    <xf numFmtId="166" fontId="17" fillId="0" borderId="0" xfId="3" applyNumberFormat="1" applyFont="1" applyBorder="1" applyAlignment="1">
      <alignment vertical="center"/>
    </xf>
    <xf numFmtId="2" fontId="17" fillId="0" borderId="0" xfId="0" applyNumberFormat="1" applyFont="1" applyAlignment="1">
      <alignment vertical="center"/>
    </xf>
    <xf numFmtId="44" fontId="17" fillId="0" borderId="0" xfId="1" applyFont="1" applyBorder="1" applyAlignment="1">
      <alignment vertical="center"/>
    </xf>
    <xf numFmtId="44" fontId="17" fillId="0" borderId="0" xfId="0" applyNumberFormat="1" applyFont="1" applyAlignment="1">
      <alignment vertical="center"/>
    </xf>
    <xf numFmtId="0" fontId="17" fillId="0" borderId="0" xfId="0" applyFont="1" applyAlignment="1">
      <alignment vertical="center" wrapText="1"/>
    </xf>
    <xf numFmtId="44" fontId="17" fillId="0" borderId="0" xfId="1" applyFont="1" applyAlignment="1">
      <alignment vertical="center"/>
    </xf>
    <xf numFmtId="44" fontId="17" fillId="0" borderId="0" xfId="1" applyFont="1"/>
    <xf numFmtId="167" fontId="17" fillId="0" borderId="0" xfId="3" applyNumberFormat="1" applyFont="1" applyFill="1" applyAlignment="1">
      <alignment vertical="center" wrapText="1"/>
    </xf>
    <xf numFmtId="166" fontId="17" fillId="0" borderId="0" xfId="3" applyNumberFormat="1" applyFont="1" applyFill="1" applyAlignment="1">
      <alignment vertical="center" wrapText="1"/>
    </xf>
    <xf numFmtId="2" fontId="17" fillId="0" borderId="0" xfId="3" applyNumberFormat="1" applyFont="1" applyFill="1" applyAlignment="1">
      <alignment vertical="center" wrapText="1"/>
    </xf>
    <xf numFmtId="43" fontId="17" fillId="0" borderId="0" xfId="3" applyFont="1" applyBorder="1" applyAlignment="1">
      <alignment vertical="center"/>
    </xf>
    <xf numFmtId="1" fontId="17" fillId="0" borderId="0" xfId="0" applyNumberFormat="1" applyFont="1" applyAlignment="1">
      <alignment vertical="center"/>
    </xf>
    <xf numFmtId="43" fontId="17" fillId="0" borderId="0" xfId="3" applyFont="1" applyAlignment="1">
      <alignment vertical="center"/>
    </xf>
    <xf numFmtId="43" fontId="17" fillId="0" borderId="0" xfId="0" applyNumberFormat="1" applyFont="1" applyAlignment="1">
      <alignment vertical="center"/>
    </xf>
    <xf numFmtId="43" fontId="17" fillId="0" borderId="0" xfId="3" applyFont="1" applyFill="1" applyBorder="1" applyAlignment="1">
      <alignment vertical="center"/>
    </xf>
    <xf numFmtId="1" fontId="17" fillId="0" borderId="0" xfId="3" applyNumberFormat="1" applyFont="1" applyFill="1" applyBorder="1" applyAlignment="1">
      <alignment vertical="center"/>
    </xf>
    <xf numFmtId="43" fontId="1" fillId="0" borderId="0" xfId="3" applyFont="1" applyFill="1" applyBorder="1" applyAlignment="1">
      <alignment vertical="center"/>
    </xf>
    <xf numFmtId="44" fontId="1" fillId="0" borderId="0" xfId="1" applyFont="1" applyFill="1" applyBorder="1" applyAlignment="1">
      <alignment vertical="center"/>
    </xf>
    <xf numFmtId="9" fontId="16" fillId="0" borderId="0" xfId="2" applyFont="1" applyFill="1" applyBorder="1" applyAlignment="1">
      <alignment vertical="center"/>
    </xf>
    <xf numFmtId="43" fontId="18" fillId="0" borderId="0" xfId="3" applyFont="1" applyFill="1" applyBorder="1" applyAlignment="1">
      <alignment vertical="center"/>
    </xf>
    <xf numFmtId="0" fontId="18" fillId="0" borderId="0" xfId="0" applyFont="1" applyAlignment="1">
      <alignment vertical="center"/>
    </xf>
    <xf numFmtId="44" fontId="22" fillId="0" borderId="0" xfId="1" applyFont="1" applyAlignment="1">
      <alignment vertical="center"/>
    </xf>
    <xf numFmtId="44" fontId="15" fillId="0" borderId="0" xfId="1" applyFont="1" applyAlignment="1">
      <alignment horizontal="right" vertical="center"/>
    </xf>
    <xf numFmtId="1" fontId="21" fillId="3" borderId="0" xfId="0" applyNumberFormat="1" applyFont="1" applyFill="1" applyAlignment="1">
      <alignment vertical="center" wrapText="1"/>
    </xf>
    <xf numFmtId="44" fontId="21" fillId="3" borderId="0" xfId="1" applyFont="1" applyFill="1" applyAlignment="1">
      <alignment horizontal="right" vertical="center"/>
    </xf>
    <xf numFmtId="43" fontId="18" fillId="0" borderId="0" xfId="3" applyFont="1" applyFill="1" applyAlignment="1">
      <alignment vertical="center" wrapText="1"/>
    </xf>
    <xf numFmtId="166" fontId="1" fillId="0" borderId="0" xfId="3" applyNumberFormat="1" applyFont="1" applyAlignment="1">
      <alignment vertical="center"/>
    </xf>
    <xf numFmtId="166" fontId="1" fillId="0" borderId="0" xfId="3" applyNumberFormat="1" applyFont="1" applyFill="1" applyBorder="1" applyAlignment="1">
      <alignment vertical="center"/>
    </xf>
    <xf numFmtId="166" fontId="17" fillId="0" borderId="0" xfId="3" applyNumberFormat="1" applyFont="1" applyFill="1" applyAlignment="1">
      <alignment vertical="center"/>
    </xf>
    <xf numFmtId="166" fontId="17" fillId="0" borderId="0" xfId="0" applyNumberFormat="1" applyFont="1" applyAlignment="1">
      <alignment vertical="center"/>
    </xf>
    <xf numFmtId="167" fontId="17" fillId="0" borderId="0" xfId="0" applyNumberFormat="1" applyFont="1" applyAlignment="1">
      <alignment vertical="center"/>
    </xf>
    <xf numFmtId="44" fontId="17" fillId="0" borderId="0" xfId="0" applyNumberFormat="1" applyFont="1"/>
    <xf numFmtId="44" fontId="18" fillId="0" borderId="0" xfId="1" applyFont="1" applyAlignment="1">
      <alignment vertical="center"/>
    </xf>
    <xf numFmtId="0" fontId="9" fillId="3" borderId="0" xfId="0" applyFont="1" applyFill="1" applyAlignment="1">
      <alignment horizontal="left" vertical="top"/>
    </xf>
    <xf numFmtId="0" fontId="0" fillId="3" borderId="0" xfId="0" applyFill="1" applyAlignment="1">
      <alignment horizontal="left" vertical="top"/>
    </xf>
    <xf numFmtId="0" fontId="10" fillId="3" borderId="1" xfId="0" applyFont="1" applyFill="1" applyBorder="1" applyAlignment="1">
      <alignment horizontal="left" vertical="top"/>
    </xf>
    <xf numFmtId="44" fontId="11" fillId="3" borderId="0" xfId="0" applyNumberFormat="1" applyFont="1" applyFill="1" applyAlignment="1">
      <alignment horizontal="left" vertical="top"/>
    </xf>
    <xf numFmtId="44" fontId="11" fillId="3" borderId="1" xfId="0" applyNumberFormat="1" applyFont="1" applyFill="1" applyBorder="1" applyAlignment="1">
      <alignment horizontal="left" vertical="top"/>
    </xf>
    <xf numFmtId="44" fontId="9" fillId="3" borderId="0" xfId="0" applyNumberFormat="1" applyFont="1" applyFill="1" applyAlignment="1">
      <alignment horizontal="left" vertical="top"/>
    </xf>
    <xf numFmtId="44" fontId="9" fillId="3" borderId="0" xfId="1" applyFont="1" applyFill="1" applyAlignment="1">
      <alignment horizontal="left" vertical="top"/>
    </xf>
    <xf numFmtId="44" fontId="10" fillId="3" borderId="0" xfId="0" applyNumberFormat="1" applyFont="1" applyFill="1" applyAlignment="1">
      <alignment horizontal="left" vertical="top"/>
    </xf>
    <xf numFmtId="1" fontId="10" fillId="0" borderId="0" xfId="3" applyNumberFormat="1" applyFont="1" applyFill="1" applyAlignment="1">
      <alignment horizontal="right" vertical="top"/>
    </xf>
    <xf numFmtId="44" fontId="10" fillId="3" borderId="1" xfId="1" applyFont="1" applyFill="1" applyBorder="1" applyAlignment="1">
      <alignment horizontal="left" vertical="top"/>
    </xf>
    <xf numFmtId="43" fontId="9" fillId="3" borderId="0" xfId="3" applyFont="1" applyFill="1" applyAlignment="1">
      <alignment horizontal="left" vertical="top"/>
    </xf>
    <xf numFmtId="43" fontId="10" fillId="3" borderId="1" xfId="3" applyFont="1" applyFill="1" applyBorder="1" applyAlignment="1">
      <alignment horizontal="left" vertical="top"/>
    </xf>
    <xf numFmtId="43" fontId="9" fillId="3" borderId="0" xfId="3" applyFont="1" applyFill="1" applyAlignment="1">
      <alignment horizontal="left" vertical="top" wrapText="1"/>
    </xf>
    <xf numFmtId="43" fontId="10" fillId="3" borderId="0" xfId="3" applyFont="1" applyFill="1" applyAlignment="1">
      <alignment horizontal="left" vertical="top" wrapText="1"/>
    </xf>
    <xf numFmtId="43" fontId="19" fillId="0" borderId="0" xfId="3" applyFont="1" applyFill="1" applyAlignment="1">
      <alignment horizontal="left" vertical="top"/>
    </xf>
    <xf numFmtId="10" fontId="19" fillId="0" borderId="0" xfId="2" applyNumberFormat="1" applyFont="1" applyFill="1" applyAlignment="1">
      <alignment horizontal="right" vertical="top" wrapText="1"/>
    </xf>
    <xf numFmtId="44" fontId="0" fillId="3" borderId="0" xfId="1" applyFont="1" applyFill="1" applyAlignment="1">
      <alignment horizontal="left" vertical="top"/>
    </xf>
    <xf numFmtId="9" fontId="10" fillId="3" borderId="0" xfId="2" applyFont="1" applyFill="1" applyAlignment="1">
      <alignment horizontal="left" vertical="top"/>
    </xf>
    <xf numFmtId="0" fontId="10" fillId="0" borderId="0" xfId="0" applyFont="1" applyAlignment="1">
      <alignment horizontal="left" vertical="top"/>
    </xf>
    <xf numFmtId="44" fontId="1" fillId="0" borderId="0" xfId="1" applyFont="1" applyAlignment="1">
      <alignment vertical="center"/>
    </xf>
    <xf numFmtId="1" fontId="22" fillId="0" borderId="0" xfId="3" applyNumberFormat="1" applyFont="1" applyFill="1" applyBorder="1" applyAlignment="1">
      <alignment vertical="center"/>
    </xf>
    <xf numFmtId="49" fontId="22" fillId="0" borderId="0" xfId="0" applyNumberFormat="1" applyFont="1" applyAlignment="1">
      <alignment vertical="center"/>
    </xf>
    <xf numFmtId="49" fontId="21" fillId="3" borderId="0" xfId="0" applyNumberFormat="1" applyFont="1" applyFill="1" applyAlignment="1">
      <alignment vertical="center"/>
    </xf>
    <xf numFmtId="49" fontId="22" fillId="0" borderId="0" xfId="3" applyNumberFormat="1" applyFont="1" applyFill="1" applyBorder="1" applyAlignment="1">
      <alignment vertical="center"/>
    </xf>
    <xf numFmtId="1" fontId="21" fillId="3" borderId="0" xfId="3" applyNumberFormat="1" applyFont="1" applyFill="1" applyAlignment="1">
      <alignment vertical="center"/>
    </xf>
    <xf numFmtId="1" fontId="22" fillId="0" borderId="0" xfId="3" applyNumberFormat="1" applyFont="1" applyAlignment="1">
      <alignment vertical="center"/>
    </xf>
    <xf numFmtId="49" fontId="22" fillId="0" borderId="0" xfId="3" applyNumberFormat="1" applyFont="1" applyAlignment="1">
      <alignment vertical="center"/>
    </xf>
    <xf numFmtId="0" fontId="26" fillId="3" borderId="0" xfId="0" applyFont="1" applyFill="1" applyAlignment="1">
      <alignment horizontal="left" vertical="top"/>
    </xf>
    <xf numFmtId="0" fontId="27" fillId="0" borderId="0" xfId="4" applyFont="1"/>
    <xf numFmtId="0" fontId="28" fillId="0" borderId="2" xfId="4" applyFont="1" applyBorder="1" applyAlignment="1">
      <alignment vertical="center"/>
    </xf>
    <xf numFmtId="166" fontId="29" fillId="0" borderId="0" xfId="3" applyNumberFormat="1" applyFont="1" applyFill="1" applyBorder="1" applyAlignment="1">
      <alignment vertical="center"/>
    </xf>
    <xf numFmtId="166" fontId="29" fillId="0" borderId="0" xfId="3" applyNumberFormat="1" applyFont="1" applyAlignment="1">
      <alignment vertical="center"/>
    </xf>
    <xf numFmtId="166" fontId="29" fillId="0" borderId="0" xfId="0" applyNumberFormat="1" applyFont="1" applyAlignment="1">
      <alignment vertical="center"/>
    </xf>
    <xf numFmtId="44" fontId="29" fillId="0" borderId="0" xfId="1" applyFont="1" applyBorder="1" applyAlignment="1">
      <alignment vertical="center"/>
    </xf>
    <xf numFmtId="44" fontId="29" fillId="0" borderId="0" xfId="0" applyNumberFormat="1" applyFont="1" applyAlignment="1">
      <alignment vertical="center"/>
    </xf>
    <xf numFmtId="44" fontId="29" fillId="0" borderId="0" xfId="1" applyFont="1" applyFill="1" applyBorder="1" applyAlignment="1">
      <alignment vertical="center"/>
    </xf>
    <xf numFmtId="9" fontId="29" fillId="0" borderId="0" xfId="2" applyFont="1" applyBorder="1" applyAlignment="1">
      <alignment vertical="center"/>
    </xf>
    <xf numFmtId="9" fontId="29" fillId="0" borderId="0" xfId="0" applyNumberFormat="1" applyFont="1" applyAlignment="1">
      <alignment vertical="center"/>
    </xf>
    <xf numFmtId="0" fontId="30" fillId="0" borderId="0" xfId="0" applyFont="1"/>
    <xf numFmtId="0" fontId="25" fillId="5" borderId="0" xfId="0" applyFont="1" applyFill="1" applyAlignment="1">
      <alignment horizontal="left" vertical="center"/>
    </xf>
    <xf numFmtId="0" fontId="25" fillId="5" borderId="0" xfId="0" applyFont="1" applyFill="1" applyAlignment="1">
      <alignment horizontal="left" vertical="center" wrapText="1"/>
    </xf>
    <xf numFmtId="43" fontId="25" fillId="5" borderId="0" xfId="3" applyFont="1" applyFill="1" applyBorder="1" applyAlignment="1">
      <alignment horizontal="left" vertical="center"/>
    </xf>
    <xf numFmtId="166" fontId="29" fillId="5" borderId="0" xfId="3" applyNumberFormat="1" applyFont="1" applyFill="1" applyAlignment="1">
      <alignment horizontal="left" vertical="center"/>
    </xf>
    <xf numFmtId="166" fontId="25" fillId="5" borderId="0" xfId="3" applyNumberFormat="1" applyFont="1" applyFill="1" applyAlignment="1">
      <alignment horizontal="left" vertical="center"/>
    </xf>
    <xf numFmtId="44" fontId="25" fillId="5" borderId="0" xfId="1" applyFont="1" applyFill="1" applyBorder="1" applyAlignment="1">
      <alignment horizontal="left" vertical="center"/>
    </xf>
    <xf numFmtId="44" fontId="29" fillId="5" borderId="0" xfId="1" applyFont="1" applyFill="1" applyBorder="1" applyAlignment="1">
      <alignment horizontal="left" vertical="center"/>
    </xf>
    <xf numFmtId="9" fontId="29" fillId="5" borderId="0" xfId="2" applyFont="1" applyFill="1" applyBorder="1" applyAlignment="1">
      <alignment horizontal="left" vertical="center"/>
    </xf>
    <xf numFmtId="0" fontId="15" fillId="5" borderId="0" xfId="0" applyFont="1" applyFill="1" applyAlignment="1">
      <alignment horizontal="left" vertical="center" wrapText="1"/>
    </xf>
    <xf numFmtId="44" fontId="29" fillId="0" borderId="0" xfId="1" applyFont="1" applyFill="1" applyAlignment="1">
      <alignment vertical="center" wrapText="1"/>
    </xf>
    <xf numFmtId="166" fontId="29" fillId="0" borderId="0" xfId="3" applyNumberFormat="1" applyFont="1" applyBorder="1" applyAlignment="1">
      <alignment vertical="center"/>
    </xf>
    <xf numFmtId="166" fontId="29" fillId="0" borderId="0" xfId="3" applyNumberFormat="1" applyFont="1" applyFill="1" applyAlignment="1">
      <alignment vertical="center" wrapText="1"/>
    </xf>
    <xf numFmtId="0" fontId="31" fillId="3" borderId="0" xfId="0" applyFont="1" applyFill="1" applyAlignment="1">
      <alignment horizontal="left" vertical="center"/>
    </xf>
    <xf numFmtId="44" fontId="10" fillId="0" borderId="0" xfId="1" applyFont="1" applyFill="1" applyAlignment="1">
      <alignment horizontal="right" vertical="top"/>
    </xf>
    <xf numFmtId="167" fontId="25" fillId="5" borderId="0" xfId="3" applyNumberFormat="1" applyFont="1" applyFill="1" applyBorder="1" applyAlignment="1">
      <alignment horizontal="left" vertical="center"/>
    </xf>
    <xf numFmtId="166" fontId="25" fillId="5" borderId="0" xfId="3" applyNumberFormat="1" applyFont="1" applyFill="1" applyBorder="1" applyAlignment="1">
      <alignment horizontal="left" vertical="center"/>
    </xf>
    <xf numFmtId="166" fontId="29" fillId="5" borderId="0" xfId="3" applyNumberFormat="1" applyFont="1" applyFill="1" applyBorder="1" applyAlignment="1">
      <alignment horizontal="left" vertical="center"/>
    </xf>
    <xf numFmtId="2" fontId="25" fillId="5" borderId="0" xfId="0" applyNumberFormat="1" applyFont="1" applyFill="1" applyAlignment="1">
      <alignment horizontal="left" vertical="center"/>
    </xf>
    <xf numFmtId="0" fontId="4" fillId="0" borderId="0" xfId="4" applyFont="1" applyAlignment="1">
      <alignment horizontal="right" vertical="center" wrapText="1"/>
    </xf>
    <xf numFmtId="0" fontId="6" fillId="0" borderId="3" xfId="4" applyFont="1" applyBorder="1"/>
    <xf numFmtId="0" fontId="6" fillId="0" borderId="0" xfId="4" applyFont="1" applyAlignment="1">
      <alignment wrapText="1"/>
    </xf>
    <xf numFmtId="0" fontId="5" fillId="0" borderId="0" xfId="4" applyFont="1"/>
    <xf numFmtId="0" fontId="6" fillId="0" borderId="0" xfId="4" applyFont="1" applyAlignment="1">
      <alignment horizontal="left" vertical="top" wrapText="1"/>
    </xf>
    <xf numFmtId="0" fontId="12" fillId="0" borderId="0" xfId="4" applyFont="1" applyAlignment="1">
      <alignment horizontal="left" vertical="top" wrapText="1"/>
    </xf>
    <xf numFmtId="43" fontId="24" fillId="4" borderId="5" xfId="3" applyFont="1" applyFill="1" applyBorder="1" applyAlignment="1">
      <alignment horizontal="center" vertical="top"/>
    </xf>
    <xf numFmtId="43" fontId="24" fillId="4" borderId="6" xfId="3" applyFont="1" applyFill="1" applyBorder="1" applyAlignment="1">
      <alignment horizontal="center" vertical="top"/>
    </xf>
    <xf numFmtId="43" fontId="24" fillId="4" borderId="7" xfId="3" applyFont="1" applyFill="1" applyBorder="1" applyAlignment="1">
      <alignment horizontal="center" vertical="top"/>
    </xf>
  </cellXfs>
  <cellStyles count="5">
    <cellStyle name="Comma" xfId="3" builtinId="3"/>
    <cellStyle name="Currency" xfId="1" builtinId="4"/>
    <cellStyle name="Normal" xfId="0" builtinId="0" customBuiltin="1"/>
    <cellStyle name="Normal 2" xfId="4" xr:uid="{686F70B2-1ECE-4412-9AF8-8975FC9700B8}"/>
    <cellStyle name="Percent" xfId="2" builtinId="5"/>
  </cellStyles>
  <dxfs count="75">
    <dxf>
      <font>
        <b val="0"/>
        <i val="0"/>
        <strike val="0"/>
        <condense val="0"/>
        <extend val="0"/>
        <outline val="0"/>
        <shadow val="0"/>
        <u val="none"/>
        <vertAlign val="baseline"/>
        <sz val="11"/>
        <color theme="8" tint="0.39997558519241921"/>
        <name val="Calibri"/>
        <family val="2"/>
        <scheme val="none"/>
      </font>
      <numFmt numFmtId="34" formatCode="_(&quot;$&quot;* #,##0.00_);_(&quot;$&quot;* \(#,##0.00\);_(&quot;$&quot;* &quot;-&quot;??_);_(@_)"/>
      <alignment horizontal="general" vertical="center" textRotation="0" wrapText="0" indent="0" justifyLastLine="0" shrinkToFit="0" readingOrder="0"/>
    </dxf>
    <dxf>
      <font>
        <b val="0"/>
        <i val="0"/>
        <strike val="0"/>
        <condense val="0"/>
        <extend val="0"/>
        <outline val="0"/>
        <shadow val="0"/>
        <u val="none"/>
        <vertAlign val="baseline"/>
        <sz val="11"/>
        <color theme="8" tint="0.39997558519241921"/>
        <name val="Calibri"/>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8" tint="0.3999755851924192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8" tint="0.39997558519241921"/>
        <name val="Calibri"/>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4" formatCode="_(&quot;$&quot;* #,##0.00_);_(&quot;$&quot;* \(#,##0.00\);_(&quot;$&quot;* &quot;-&quot;??_);_(@_)"/>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4" formatCode="_(&quot;$&quot;* #,##0.00_);_(&quot;$&quot;* \(#,##0.00\);_(&quot;$&quot;* &quot;-&quot;??_);_(@_)"/>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general" vertical="center" textRotation="0" wrapText="0" indent="0" justifyLastLine="0" shrinkToFit="0" readingOrder="0"/>
    </dxf>
    <dxf>
      <font>
        <b/>
        <i val="0"/>
        <strike val="0"/>
        <condense val="0"/>
        <extend val="0"/>
        <outline val="0"/>
        <shadow val="0"/>
        <u val="none"/>
        <vertAlign val="baseline"/>
        <sz val="11"/>
        <color theme="4" tint="0.39997558519241921"/>
        <name val="Calibri"/>
        <family val="2"/>
        <scheme val="none"/>
      </font>
      <numFmt numFmtId="13" formatCode="0%"/>
      <alignment horizontal="general" vertical="center" textRotation="0" wrapText="0" indent="0" justifyLastLine="0" shrinkToFit="0" readingOrder="0"/>
    </dxf>
    <dxf>
      <font>
        <b/>
        <i val="0"/>
        <strike val="0"/>
        <condense val="0"/>
        <extend val="0"/>
        <outline val="0"/>
        <shadow val="0"/>
        <u val="none"/>
        <vertAlign val="baseline"/>
        <sz val="11"/>
        <color theme="4" tint="0.39997558519241921"/>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34" formatCode="_(&quot;$&quot;* #,##0.00_);_(&quot;$&quot;* \(#,##0.00\);_(&quot;$&quot;* &quot;-&quot;??_);_(@_)"/>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4" formatCode="_(&quot;$&quot;* #,##0.00_);_(&quot;$&quot;* \(#,##0.00\);_(&quot;$&quot;* &quot;-&quot;??_);_(@_)"/>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1"/>
        <color theme="4" tint="0.39997558519241921"/>
        <name val="Calibri"/>
        <family val="2"/>
        <scheme val="none"/>
      </font>
      <numFmt numFmtId="34" formatCode="_(&quot;$&quot;* #,##0.00_);_(&quot;$&quot;* \(#,##0.00\);_(&quot;$&quot;* &quot;-&quot;??_);_(@_)"/>
      <alignment horizontal="general" vertical="center" textRotation="0" wrapText="0" indent="0" justifyLastLine="0" shrinkToFit="0" readingOrder="0"/>
    </dxf>
    <dxf>
      <font>
        <b/>
        <i val="0"/>
        <strike val="0"/>
        <condense val="0"/>
        <extend val="0"/>
        <outline val="0"/>
        <shadow val="0"/>
        <u val="none"/>
        <vertAlign val="baseline"/>
        <sz val="11"/>
        <color theme="4" tint="0.3999755851924192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4" formatCode="_(&quot;$&quot;* #,##0.00_);_(&quot;$&quot;* \(#,##0.00\);_(&quot;$&quot;* &quot;-&quot;??_);_(@_)"/>
    </dxf>
    <dxf>
      <font>
        <strike val="0"/>
        <outline val="0"/>
        <shadow val="0"/>
        <u val="none"/>
        <vertAlign val="baseline"/>
        <sz val="11"/>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2" formatCode="0.00"/>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2" formatCode="0.00"/>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_(* #,##0_);_(* \(#,##0\);_(* &quot;-&quot;??_);_(@_)"/>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6" formatCode="_(* #,##0_);_(* \(#,##0\);_(* &quot;-&quot;??_);_(@_)"/>
      <alignment horizontal="general" vertical="center" textRotation="0" wrapText="0" indent="0" justifyLastLine="0" shrinkToFit="0" readingOrder="0"/>
    </dxf>
    <dxf>
      <font>
        <b/>
        <i val="0"/>
        <strike val="0"/>
        <condense val="0"/>
        <extend val="0"/>
        <outline val="0"/>
        <shadow val="0"/>
        <u val="none"/>
        <vertAlign val="baseline"/>
        <sz val="11"/>
        <color theme="4" tint="0.39997558519241921"/>
        <name val="Calibri"/>
        <family val="2"/>
        <scheme val="none"/>
      </font>
      <numFmt numFmtId="166" formatCode="_(* #,##0_);_(* \(#,##0\);_(* &quot;-&quot;??_);_(@_)"/>
      <alignment horizontal="general" vertical="center" textRotation="0" wrapText="0" indent="0" justifyLastLine="0" shrinkToFit="0" readingOrder="0"/>
    </dxf>
    <dxf>
      <font>
        <b/>
        <i val="0"/>
        <strike val="0"/>
        <condense val="0"/>
        <extend val="0"/>
        <outline val="0"/>
        <shadow val="0"/>
        <u val="none"/>
        <vertAlign val="baseline"/>
        <sz val="11"/>
        <color theme="4" tint="0.39997558519241921"/>
        <name val="Calibri"/>
        <family val="2"/>
        <scheme val="none"/>
      </font>
      <numFmt numFmtId="166" formatCode="_(* #,##0_);_(* \(#,##0\);_(* &quot;-&quot;??_);_(@_)"/>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6" formatCode="_(* #,##0_);_(* \(#,##0\);_(* &quot;-&quot;??_);_(@_)"/>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6" formatCode="_(* #,##0_);_(* \(#,##0\);_(* &quot;-&quot;??_);_(@_)"/>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7" formatCode="_(* #,##0.0000_);_(* \(#,##0.0000\);_(* &quot;-&quot;??_);_(@_)"/>
      <alignment horizontal="general" vertical="center" textRotation="0" wrapText="0" indent="0" justifyLastLine="0" shrinkToFit="0" readingOrder="0"/>
    </dxf>
    <dxf>
      <font>
        <strike val="0"/>
        <outline val="0"/>
        <shadow val="0"/>
        <u val="none"/>
        <vertAlign val="baseline"/>
        <sz val="11"/>
        <color auto="1"/>
        <name val="Calibri"/>
        <family val="2"/>
        <scheme val="none"/>
      </font>
      <numFmt numFmtId="167" formatCode="_(* #,##0.0000_);_(* \(#,##0.0000\);_(* &quot;-&quot;??_);_(@_)"/>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general" vertical="center" textRotation="0" wrapText="0" indent="0" justifyLastLine="0" shrinkToFit="0" readingOrder="0"/>
    </dxf>
    <dxf>
      <font>
        <strike val="0"/>
        <outline val="0"/>
        <shadow val="0"/>
        <u val="none"/>
        <vertAlign val="baseline"/>
        <sz val="11"/>
        <color auto="1"/>
        <name val="Calibri"/>
        <family val="2"/>
        <scheme val="none"/>
      </font>
      <alignment horizontal="general" vertical="center" textRotation="0" indent="0" justifyLastLine="0" shrinkToFit="0" readingOrder="0"/>
    </dxf>
    <dxf>
      <font>
        <b val="0"/>
        <i val="0"/>
        <strike val="0"/>
        <condense val="0"/>
        <extend val="0"/>
        <outline val="0"/>
        <shadow val="0"/>
        <u val="none"/>
        <vertAlign val="baseline"/>
        <sz val="11"/>
        <color auto="1"/>
        <name val="Calibri"/>
        <family val="2"/>
        <scheme val="none"/>
      </font>
      <alignment horizontal="general" vertical="center" textRotation="0" wrapText="0" indent="0" justifyLastLine="0" shrinkToFit="0" readingOrder="0"/>
    </dxf>
    <dxf>
      <font>
        <strike val="0"/>
        <outline val="0"/>
        <shadow val="0"/>
        <u val="none"/>
        <vertAlign val="baseline"/>
        <sz val="11"/>
        <color auto="1"/>
        <name val="Calibri"/>
        <family val="2"/>
        <scheme val="none"/>
      </font>
      <alignment horizontal="general" vertical="center" textRotation="0" wrapText="0" indent="0" justifyLastLine="0" shrinkToFit="0" readingOrder="0"/>
    </dxf>
    <dxf>
      <border>
        <top style="thin">
          <color rgb="FFFFFFFF"/>
        </top>
      </border>
    </dxf>
    <dxf>
      <font>
        <strike val="0"/>
        <outline val="0"/>
        <shadow val="0"/>
        <u val="none"/>
        <vertAlign val="baseline"/>
        <sz val="11"/>
        <color auto="1"/>
        <name val="Calibri"/>
        <family val="2"/>
        <scheme val="none"/>
      </font>
      <alignment horizontal="general" textRotation="0" wrapText="0" indent="0" justifyLastLine="0" shrinkToFit="0" readingOrder="0"/>
    </dxf>
    <dxf>
      <border diagonalUp="0" diagonalDown="0">
        <left style="thin">
          <color rgb="FFFFFFFF"/>
        </left>
        <right style="thin">
          <color rgb="FFFFFFFF"/>
        </right>
        <top style="thin">
          <color rgb="FFFFFFFF"/>
        </top>
        <bottom style="thin">
          <color rgb="FFFFFFFF"/>
        </bottom>
      </border>
    </dxf>
    <dxf>
      <font>
        <strike val="0"/>
        <outline val="0"/>
        <shadow val="0"/>
        <u val="none"/>
        <vertAlign val="baseline"/>
        <sz val="11"/>
        <color auto="1"/>
        <name val="Calibri"/>
        <family val="2"/>
        <scheme val="none"/>
      </font>
      <alignment horizontal="general" vertical="center" textRotation="0" indent="0" justifyLastLine="0" shrinkToFit="0" readingOrder="0"/>
    </dxf>
    <dxf>
      <font>
        <b/>
        <strike val="0"/>
        <outline val="0"/>
        <shadow val="0"/>
        <u val="none"/>
        <vertAlign val="baseline"/>
        <sz val="11"/>
        <color theme="0"/>
        <name val="Calibri"/>
        <family val="2"/>
        <scheme val="none"/>
      </font>
      <fill>
        <patternFill patternType="solid">
          <fgColor indexed="64"/>
          <bgColor rgb="FF0E3F66"/>
        </patternFill>
      </fill>
      <alignment horizontal="left" vertical="center" textRotation="0" indent="0" justifyLastLine="0" shrinkToFit="0" readingOrder="0"/>
      <border diagonalUp="0" diagonalDown="0" outline="0">
        <left style="thin">
          <color rgb="FFFFFFFF"/>
        </left>
        <right style="thin">
          <color rgb="FFFFFFFF"/>
        </right>
        <top/>
        <bottom/>
      </border>
    </dxf>
    <dxf>
      <font>
        <b val="0"/>
        <i val="0"/>
        <strike val="0"/>
        <condense val="0"/>
        <extend val="0"/>
        <outline val="0"/>
        <shadow val="0"/>
        <u val="none"/>
        <vertAlign val="baseline"/>
        <sz val="11"/>
        <color theme="8" tint="0.39997558519241921"/>
        <name val="Calibri"/>
        <family val="2"/>
        <scheme val="none"/>
      </font>
      <numFmt numFmtId="34" formatCode="_(&quot;$&quot;* #,##0.00_);_(&quot;$&quot;* \(#,##0.00\);_(&quot;$&quot;* &quot;-&quot;??_);_(@_)"/>
      <alignment horizontal="general" vertical="center" textRotation="0" wrapText="0" indent="0" justifyLastLine="0" shrinkToFit="0" readingOrder="0"/>
    </dxf>
    <dxf>
      <font>
        <b val="0"/>
        <i val="0"/>
        <strike val="0"/>
        <condense val="0"/>
        <extend val="0"/>
        <outline val="0"/>
        <shadow val="0"/>
        <u val="none"/>
        <vertAlign val="baseline"/>
        <sz val="11"/>
        <color theme="8" tint="0.39997558519241921"/>
        <name val="Calibri"/>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8" tint="0.3999755851924192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8" tint="0.39997558519241921"/>
        <name val="Calibri"/>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4" formatCode="_(&quot;$&quot;* #,##0.00_);_(&quot;$&quot;* \(#,##0.00\);_(&quot;$&quot;* &quot;-&quot;??_);_(@_)"/>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dxf>
    <dxf>
      <font>
        <b/>
        <i val="0"/>
        <strike val="0"/>
        <condense val="0"/>
        <extend val="0"/>
        <outline val="0"/>
        <shadow val="0"/>
        <u val="none"/>
        <vertAlign val="baseline"/>
        <sz val="11"/>
        <color theme="4" tint="0.39997558519241921"/>
        <name val="Calibri"/>
        <family val="2"/>
        <scheme val="none"/>
      </font>
      <numFmt numFmtId="13" formatCode="0%"/>
      <alignment horizontal="general" vertical="center" textRotation="0" wrapText="0" indent="0" justifyLastLine="0" shrinkToFit="0" readingOrder="0"/>
    </dxf>
    <dxf>
      <font>
        <b/>
        <i val="0"/>
        <strike val="0"/>
        <condense val="0"/>
        <extend val="0"/>
        <outline val="0"/>
        <shadow val="0"/>
        <u val="none"/>
        <vertAlign val="baseline"/>
        <sz val="11"/>
        <color theme="4" tint="0.3999755851924192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4" formatCode="_(&quot;$&quot;* #,##0.00_);_(&quot;$&quot;* \(#,##0.00\);_(&quot;$&quot;* &quot;-&quot;??_);_(@_)"/>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4" formatCode="_(&quot;$&quot;* #,##0.00_);_(&quot;$&quot;* \(#,##0.00\);_(&quot;$&quot;* &quot;-&quot;??_);_(@_)"/>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1"/>
        <color theme="4" tint="0.39997558519241921"/>
        <name val="Calibri"/>
        <family val="2"/>
        <scheme val="none"/>
      </font>
      <numFmt numFmtId="34" formatCode="_(&quot;$&quot;* #,##0.00_);_(&quot;$&quot;* \(#,##0.00\);_(&quot;$&quot;* &quot;-&quot;??_);_(@_)"/>
      <alignment horizontal="general" vertical="center" textRotation="0" wrapText="0" indent="0" justifyLastLine="0" shrinkToFit="0" readingOrder="0"/>
    </dxf>
    <dxf>
      <font>
        <b/>
        <i val="0"/>
        <strike val="0"/>
        <condense val="0"/>
        <extend val="0"/>
        <outline val="0"/>
        <shadow val="0"/>
        <u val="none"/>
        <vertAlign val="baseline"/>
        <sz val="11"/>
        <color theme="4" tint="0.3999755851924192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4" formatCode="_(&quot;$&quot;* #,##0.00_);_(&quot;$&quot;* \(#,##0.00\);_(&quot;$&quot;* &quot;-&quot;??_);_(@_)"/>
      <alignment horizontal="general" vertical="center" textRotation="0" wrapText="0" indent="0" justifyLastLine="0" shrinkToFit="0" readingOrder="0"/>
    </dxf>
    <dxf>
      <font>
        <strike val="0"/>
        <outline val="0"/>
        <shadow val="0"/>
        <u val="none"/>
        <vertAlign val="baseline"/>
        <sz val="1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general" vertical="center" textRotation="0" wrapText="0" indent="0" justifyLastLine="0" shrinkToFit="0" readingOrder="0"/>
    </dxf>
    <dxf>
      <font>
        <strike val="0"/>
        <outline val="0"/>
        <shadow val="0"/>
        <u val="none"/>
        <vertAlign val="baseline"/>
        <sz val="1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6" formatCode="_(* #,##0_);_(* \(#,##0\);_(* &quot;-&quot;??_);_(@_)"/>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6" formatCode="_(* #,##0_);_(* \(#,##0\);_(* &quot;-&quot;??_);_(@_)"/>
      <alignment horizontal="general" vertical="center" textRotation="0" wrapText="0" indent="0" justifyLastLine="0" shrinkToFit="0" readingOrder="0"/>
    </dxf>
    <dxf>
      <font>
        <b/>
        <i val="0"/>
        <strike val="0"/>
        <condense val="0"/>
        <extend val="0"/>
        <outline val="0"/>
        <shadow val="0"/>
        <u val="none"/>
        <vertAlign val="baseline"/>
        <sz val="11"/>
        <color theme="4" tint="0.39997558519241921"/>
        <name val="Calibri"/>
        <family val="2"/>
        <scheme val="none"/>
      </font>
      <numFmt numFmtId="166" formatCode="_(* #,##0_);_(* \(#,##0\);_(* &quot;-&quot;??_);_(@_)"/>
      <alignment horizontal="general" vertical="center" textRotation="0" wrapText="0" indent="0" justifyLastLine="0" shrinkToFit="0" readingOrder="0"/>
    </dxf>
    <dxf>
      <font>
        <b/>
        <i val="0"/>
        <strike val="0"/>
        <condense val="0"/>
        <extend val="0"/>
        <outline val="0"/>
        <shadow val="0"/>
        <u val="none"/>
        <vertAlign val="baseline"/>
        <sz val="11"/>
        <color theme="4" tint="0.39997558519241921"/>
        <name val="Calibri"/>
        <family val="2"/>
        <scheme val="none"/>
      </font>
      <numFmt numFmtId="166" formatCode="_(* #,##0_);_(* \(#,##0\);_(* &quot;-&quot;??_);_(@_)"/>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 formatCode="0"/>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5" formatCode="_(* #,##0.00_);_(* \(#,##0.00\);_(* &quot;-&quot;??_);_(@_)"/>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5" formatCode="_(* #,##0.00_);_(* \(#,##0.00\);_(* &quot;-&quot;??_);_(@_)"/>
      <alignment horizontal="general" vertical="center" textRotation="0" wrapText="0" indent="0" justifyLastLine="0" shrinkToFit="0" readingOrder="0"/>
    </dxf>
    <dxf>
      <font>
        <strike val="0"/>
        <outline val="0"/>
        <shadow val="0"/>
        <u val="none"/>
        <vertAlign val="baseline"/>
        <sz val="11"/>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general" vertical="center" textRotation="0" wrapText="0" indent="0" justifyLastLine="0" shrinkToFit="0" readingOrder="0"/>
    </dxf>
    <dxf>
      <font>
        <strike val="0"/>
        <outline val="0"/>
        <shadow val="0"/>
        <u val="none"/>
        <vertAlign val="baseline"/>
        <sz val="11"/>
        <color auto="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general" vertical="center" textRotation="0" wrapText="0" indent="0" justifyLastLine="0" shrinkToFit="0" readingOrder="0"/>
    </dxf>
    <dxf>
      <font>
        <strike val="0"/>
        <outline val="0"/>
        <shadow val="0"/>
        <u val="none"/>
        <vertAlign val="baseline"/>
        <sz val="11"/>
        <color auto="1"/>
        <name val="Calibri"/>
        <family val="2"/>
        <scheme val="none"/>
      </font>
      <alignment horizontal="general" vertical="center" textRotation="0" wrapText="0" indent="0" justifyLastLine="0" shrinkToFit="0" readingOrder="0"/>
    </dxf>
    <dxf>
      <border>
        <top style="thin">
          <color rgb="FFFFFFFF"/>
        </top>
      </border>
    </dxf>
    <dxf>
      <font>
        <strike val="0"/>
        <outline val="0"/>
        <shadow val="0"/>
        <u val="none"/>
        <vertAlign val="baseline"/>
        <sz val="11"/>
        <color auto="1"/>
        <name val="Calibri"/>
        <family val="2"/>
        <scheme val="none"/>
      </font>
      <alignment horizontal="general" vertical="center" textRotation="0" wrapText="0" indent="0" justifyLastLine="0" shrinkToFit="0" readingOrder="0"/>
    </dxf>
    <dxf>
      <border diagonalUp="0" diagonalDown="0">
        <left style="thin">
          <color rgb="FFFFFFFF"/>
        </left>
        <right style="thin">
          <color rgb="FFFFFFFF"/>
        </right>
        <top style="thin">
          <color rgb="FFFFFFFF"/>
        </top>
        <bottom style="thin">
          <color rgb="FFFFFFFF"/>
        </bottom>
      </border>
    </dxf>
    <dxf>
      <font>
        <strike val="0"/>
        <outline val="0"/>
        <shadow val="0"/>
        <u val="none"/>
        <vertAlign val="baseline"/>
        <sz val="11"/>
        <name val="Calibri"/>
        <family val="2"/>
        <scheme val="none"/>
      </font>
      <alignment horizontal="general" vertical="center" textRotation="0" wrapText="0" indent="0" justifyLastLine="0" shrinkToFit="0" readingOrder="0"/>
    </dxf>
    <dxf>
      <border>
        <bottom style="thin">
          <color rgb="FFFFFFFF"/>
        </bottom>
      </border>
    </dxf>
    <dxf>
      <font>
        <b/>
        <strike val="0"/>
        <outline val="0"/>
        <shadow val="0"/>
        <u val="none"/>
        <vertAlign val="baseline"/>
        <sz val="11"/>
        <color theme="0"/>
        <name val="Calibri"/>
        <family val="2"/>
        <scheme val="none"/>
      </font>
      <fill>
        <patternFill patternType="solid">
          <fgColor indexed="64"/>
          <bgColor rgb="FF0E3F66"/>
        </patternFill>
      </fill>
      <alignment horizontal="left" vertical="center" textRotation="0" indent="0" justifyLastLine="0" shrinkToFit="0" readingOrder="0"/>
      <border diagonalUp="0" diagonalDown="0" outline="0">
        <left style="thin">
          <color rgb="FFFFFFFF"/>
        </left>
        <right style="thin">
          <color rgb="FFFFFFFF"/>
        </right>
        <top/>
        <bottom/>
      </border>
    </dxf>
  </dxfs>
  <tableStyles count="0" defaultTableStyle="TableStyleMedium2" defaultPivotStyle="PivotStyleLight16"/>
  <colors>
    <mruColors>
      <color rgb="FF0E3F66"/>
      <color rgb="FF009848"/>
      <color rgb="FF393939"/>
      <color rgb="FFFFE389"/>
      <color rgb="FF33B2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47624</xdr:rowOff>
    </xdr:from>
    <xdr:to>
      <xdr:col>0</xdr:col>
      <xdr:colOff>758397</xdr:colOff>
      <xdr:row>0</xdr:row>
      <xdr:rowOff>704361</xdr:rowOff>
    </xdr:to>
    <xdr:pic>
      <xdr:nvPicPr>
        <xdr:cNvPr id="4" name="Picture 3">
          <a:extLst>
            <a:ext uri="{FF2B5EF4-FFF2-40B4-BE49-F238E27FC236}">
              <a16:creationId xmlns:a16="http://schemas.microsoft.com/office/drawing/2014/main" id="{A2330D17-A6B3-45FB-B540-D5902D6899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47624"/>
          <a:ext cx="710772" cy="6567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0</xdr:col>
      <xdr:colOff>786092</xdr:colOff>
      <xdr:row>0</xdr:row>
      <xdr:rowOff>737533</xdr:rowOff>
    </xdr:to>
    <xdr:pic>
      <xdr:nvPicPr>
        <xdr:cNvPr id="3" name="Picture 2">
          <a:extLst>
            <a:ext uri="{FF2B5EF4-FFF2-40B4-BE49-F238E27FC236}">
              <a16:creationId xmlns:a16="http://schemas.microsoft.com/office/drawing/2014/main" id="{9ABFB9BB-895A-46ED-BB92-82525B6901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76200"/>
          <a:ext cx="709892" cy="66133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F01C4D1-6BFB-45B2-952C-09E4D8D75322}" name="Material" displayName="Material" ref="A1:P3" totalsRowCount="1" headerRowDxfId="74" dataDxfId="72" totalsRowDxfId="70" headerRowBorderDxfId="73" tableBorderDxfId="71" totalsRowBorderDxfId="69">
  <autoFilter ref="A1:P2" xr:uid="{8F01C4D1-6BFB-45B2-952C-09E4D8D75322}"/>
  <sortState xmlns:xlrd2="http://schemas.microsoft.com/office/spreadsheetml/2017/richdata2" ref="A2:P2">
    <sortCondition ref="B2"/>
  </sortState>
  <tableColumns count="16">
    <tableColumn id="1" xr3:uid="{BA9F5B2E-9141-4023-842F-E64DD12B4F51}" name="ItemId" dataDxfId="68" totalsRowDxfId="67"/>
    <tableColumn id="2" xr3:uid="{17957073-9024-4CC4-A63B-0434C70AA3C0}" name="Item" dataDxfId="66" totalsRowDxfId="65"/>
    <tableColumn id="6" xr3:uid="{11D483BD-2A9D-4967-B063-447D44AF4231}" name="Raw Qty" dataDxfId="64" totalsRowDxfId="63" dataCellStyle="Comma"/>
    <tableColumn id="3" xr3:uid="{AE22305C-124E-42B7-99F8-64C44E151AB9}" name="Round Qty" dataDxfId="62" totalsRowDxfId="61" dataCellStyle="Comma">
      <calculatedColumnFormula>ROUND(Material[[#This Row],[Raw Qty]],-LOG10(SFXRoundQtyValue))</calculatedColumnFormula>
    </tableColumn>
    <tableColumn id="15" xr3:uid="{B6C849F9-E689-46FD-8A24-FC6969A24749}" name="Qty Override" dataDxfId="60" totalsRowDxfId="59" dataCellStyle="Comma"/>
    <tableColumn id="16" xr3:uid="{08DC09EB-B38A-42C5-8718-1AE339DDD2B0}" name="Qty" dataDxfId="58" totalsRowDxfId="57" dataCellStyle="Comma">
      <calculatedColumnFormula>IF(Material[[#This Row],[Qty Override]]&lt;&gt;"",Material[[#This Row],[Qty Override]],Material[[#This Row],[Round Qty]])</calculatedColumnFormula>
    </tableColumn>
    <tableColumn id="4" xr3:uid="{AC43235E-3DAE-46E9-9FF8-46901A810B29}" name="Unit" dataDxfId="56" totalsRowDxfId="55"/>
    <tableColumn id="5" xr3:uid="{180E2361-7F4F-4341-817C-BEAD834F5E85}" name="UC Default" dataDxfId="54" totalsRowDxfId="53" dataCellStyle="Currency"/>
    <tableColumn id="8" xr3:uid="{5CC26E13-1453-47F7-B99B-A8B7A54C7D6D}" name="UC Override" dataDxfId="52" totalsRowDxfId="51" dataCellStyle="Currency"/>
    <tableColumn id="9" xr3:uid="{91EEB260-B2DF-4E55-9C3E-8783FF72A0C3}" name="Unit Cost" dataDxfId="50" totalsRowDxfId="49" dataCellStyle="Currency">
      <calculatedColumnFormula>IF(Material[[#This Row],[UC Override]]&lt;&gt;"",Material[[#This Row],[UC Override]],Material[[#This Row],[UC Default]])</calculatedColumnFormula>
    </tableColumn>
    <tableColumn id="12" xr3:uid="{5FB9A2EA-2F56-4FD0-A21C-54462F188353}" name="Ext Cost" totalsRowFunction="sum" dataDxfId="48" totalsRowDxfId="47" dataCellStyle="Currency">
      <calculatedColumnFormula>ROUND(Material[[#This Row],[Unit Cost]]*Material[[#This Row],[Qty]],0)</calculatedColumnFormula>
    </tableColumn>
    <tableColumn id="10" xr3:uid="{2B3ED4BC-7077-4181-B996-2EC7ABCD64A3}" name="Mkp %" dataDxfId="46" totalsRowDxfId="45" dataCellStyle="Percent"/>
    <tableColumn id="11" xr3:uid="{4F7A31D1-4A60-42F5-A9C6-0C6BB2C7EF00}" name="Mkp $" dataDxfId="44" totalsRowDxfId="43" dataCellStyle="Currency">
      <calculatedColumnFormula>Material[[#This Row],[Ext Cost]]*Material[[#This Row],[Mkp %]]</calculatedColumnFormula>
    </tableColumn>
    <tableColumn id="7" xr3:uid="{C6B896FA-D2C1-432A-8666-FAC93864B2D0}" name="Total" totalsRowFunction="sum" dataDxfId="42" totalsRowDxfId="41" dataCellStyle="Currency">
      <calculatedColumnFormula>(((Material[[#This Row],[Ext Cost]]*(1+(Material[[#This Row],[Mkp %]])+'Main Worksheet'!$B$26)))*'Main Worksheet'!$B$28)+(((Material[[#This Row],[Ext Cost]]*(1+(Material[[#This Row],[Mkp %]])+'Main Worksheet'!$B$26))))</calculatedColumnFormula>
    </tableColumn>
    <tableColumn id="13" xr3:uid="{B63BB90C-7E91-47EF-9B77-F9747E123384}" name="Unit Price" dataDxfId="40" totalsRowDxfId="39" dataCellStyle="Currency">
      <calculatedColumnFormula>IF(Material[[#This Row],[Total]]&lt;&gt;0,ROUND(Material[[#This Row],[Total]]/Material[[#This Row],[Qty]],2),0)</calculatedColumnFormula>
    </tableColumn>
    <tableColumn id="14" xr3:uid="{EF02926A-4CDF-4507-9C45-E3D46B3D51A8}" name="Sell Price" totalsRowFunction="sum" dataDxfId="38" totalsRowDxfId="37" dataCellStyle="Currency">
      <calculatedColumnFormula>IF(Material[[#This Row],[Unit Price]]&lt;&gt;0,CEILING(Material[[#This Row],[Qty]]*Material[[#This Row],[Unit Price]],1),0)</calculatedColumnFormula>
    </tableColumn>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C759B8-5CEF-4FD3-A338-BAFA25972A42}" name="Labor" displayName="Labor" ref="A1:P3" totalsRowCount="1" headerRowDxfId="36" dataDxfId="35" totalsRowDxfId="33" tableBorderDxfId="34" totalsRowBorderDxfId="32">
  <autoFilter ref="A1:P2" xr:uid="{8F01C4D1-6BFB-45B2-952C-09E4D8D75322}"/>
  <sortState xmlns:xlrd2="http://schemas.microsoft.com/office/spreadsheetml/2017/richdata2" ref="A2:P2">
    <sortCondition ref="B2"/>
  </sortState>
  <tableColumns count="16">
    <tableColumn id="1" xr3:uid="{5501F0A4-9B25-4A7B-B10F-D176699FC443}" name="ItemId" dataDxfId="31" totalsRowDxfId="30"/>
    <tableColumn id="2" xr3:uid="{146EBCEB-8D18-460F-B7FC-81CD9C2AE686}" name="Item" dataDxfId="29" totalsRowDxfId="28"/>
    <tableColumn id="6" xr3:uid="{5110B713-ED40-4ABB-BE40-ACAED7369131}" name="Raw Qty" dataDxfId="27" totalsRowDxfId="26" dataCellStyle="Comma"/>
    <tableColumn id="4" xr3:uid="{DE44F567-4A70-4E1B-93F5-B6DA3B68856F}" name="Round Qty" dataDxfId="25" totalsRowDxfId="24" dataCellStyle="Comma">
      <calculatedColumnFormula>IF(SFXRoundHrsValue=0,Labor[[#This Row],[Raw Qty]],(CEILING(Labor[[#This Row],[Raw Qty]],SFXRoundHrsValue)))</calculatedColumnFormula>
    </tableColumn>
    <tableColumn id="16" xr3:uid="{D3814AC0-1058-4430-9135-FF82E6553865}" name="Qty Override" dataDxfId="23" totalsRowDxfId="22" dataCellStyle="Comma"/>
    <tableColumn id="17" xr3:uid="{910E4EF5-67B9-4CCB-8EA8-2E10C6935DED}" name="Qty" dataDxfId="21" totalsRowDxfId="20" dataCellStyle="Comma">
      <calculatedColumnFormula>IF(Labor[[#This Row],[Qty Override]]&lt;&gt;"",Labor[[#This Row],[Qty Override]],Labor[[#This Row],[Round Qty]])</calculatedColumnFormula>
    </tableColumn>
    <tableColumn id="3" xr3:uid="{4F149DF1-DB5F-4B7C-88F2-F5CD5B4D712B}" name="Unit" dataDxfId="19" totalsRowDxfId="18" dataCellStyle="Comma"/>
    <tableColumn id="15" xr3:uid="{4D293A94-91A1-47F5-AC2F-A16F0CB7DAD3}" name="UC Default" dataDxfId="17" totalsRowDxfId="16" dataCellStyle="Currency"/>
    <tableColumn id="8" xr3:uid="{3F136960-BC81-40DF-A942-C5BA2354C328}" name="UC Override" dataDxfId="15" totalsRowDxfId="14" dataCellStyle="Currency"/>
    <tableColumn id="9" xr3:uid="{02C02AD8-648F-40F8-9801-87EC7CFFE447}" name="Unit Cost" dataDxfId="13" totalsRowDxfId="12" dataCellStyle="Currency">
      <calculatedColumnFormula>IF(Labor[[#This Row],[UC Override]]&lt;&gt;"",Labor[[#This Row],[UC Override]],Labor[[#This Row],[UC Default]])</calculatedColumnFormula>
    </tableColumn>
    <tableColumn id="12" xr3:uid="{CFF56E9E-3A02-4ED4-89F6-0791C677BDA3}" name="Ext Cost" totalsRowFunction="sum" dataDxfId="11" totalsRowDxfId="10" dataCellStyle="Currency">
      <calculatedColumnFormula>ROUND(Labor[[#This Row],[Unit Cost]]*Labor[[#This Row],[Qty]],0)</calculatedColumnFormula>
    </tableColumn>
    <tableColumn id="10" xr3:uid="{30DB1E54-8125-464A-92C0-87463182BDF5}" name="Mkp %" dataDxfId="9" totalsRowDxfId="8" dataCellStyle="Percent"/>
    <tableColumn id="11" xr3:uid="{FEF0BCB7-8440-400E-9AFC-A107C05EFA3A}" name="Mkp $" dataDxfId="7" totalsRowDxfId="6" dataCellStyle="Currency">
      <calculatedColumnFormula>Labor[[#This Row],[Ext Cost]]*Labor[[#This Row],[Mkp %]]</calculatedColumnFormula>
    </tableColumn>
    <tableColumn id="7" xr3:uid="{61F1F805-8DC4-47B0-B49F-E50197AAD254}" name="Total" totalsRowFunction="sum" dataDxfId="5" totalsRowDxfId="4" dataCellStyle="Currency">
      <calculatedColumnFormula>(((Labor[[#This Row],[Ext Cost]]*(1+(Labor[[#This Row],[Mkp %]])+'Main Worksheet'!$B$26)))*'Main Worksheet'!$B$28)+(((Labor[[#This Row],[Ext Cost]]*(1+(Labor[[#This Row],[Mkp %]])+'Main Worksheet'!$B$26))))</calculatedColumnFormula>
    </tableColumn>
    <tableColumn id="13" xr3:uid="{20F1274D-90AD-4EF0-AC86-2A0985347B0A}" name="Unit Price" dataDxfId="3" totalsRowDxfId="2" dataCellStyle="Currency">
      <calculatedColumnFormula>IF(Labor[[#This Row],[Total]]&lt;&gt;0,ROUND(Labor[[#This Row],[Total]]/Labor[[#This Row],[Qty]],2),0)</calculatedColumnFormula>
    </tableColumn>
    <tableColumn id="14" xr3:uid="{7745555C-5484-4BB3-B03A-DA55BD914C8D}" name="Sell Price" totalsRowFunction="sum" dataDxfId="1" totalsRowDxfId="0" dataCellStyle="Currency">
      <calculatedColumnFormula>IF(Labor[[#This Row],[Unit Price]]&lt;&gt;0,CEILING(Labor[[#This Row],[Qty]]*Labor[[#This Row],[Unit Price]],1),0)</calculatedColumnFormula>
    </tableColumn>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1F85B4D-E58A-4148-927F-BB01D653671B}">
  <we:reference id="wa200002311" version="1.2024.9.188" store="en-US" storeType="OMEX"/>
  <we:alternateReferences>
    <we:reference id="wa200002311" version="1.2024.9.188" store="" storeType="OMEX"/>
  </we:alternateReferences>
  <we:properties>
    <we:property name="Office.DisableTrustUX" value="true"/>
    <we:property name="Office.ForceRefreshCustomFunctionSourceCache" value="true"/>
    <we:property name="Office.ForceRefreshCustomFunctionsCache" value="true"/>
    <we:property name="persist:connectionCollectionReducer" value="&quot;{\&quot;_persist\&quot;:\&quot;{\\\&quot;version\\\&quot;:3,\\\&quot;rehydrated\\\&quot;:true}\&quot;}&quot;"/>
    <we:property name="persist:connectionDatabasesReducer" value="&quot;{\&quot;_persist\&quot;:\&quot;{\\\&quot;version\\\&quot;:-1,\\\&quot;rehydrated\\\&quot;:true}\&quot;}&quot;"/>
    <we:property name="persist:genericInquiriesOptionsReducer" value="&quot;{\&quot;_persist\&quot;:\&quot;{\\\&quot;version\\\&quot;:1,\\\&quot;rehydrated\\\&quot;:true}\&quot;}&quot;"/>
    <we:property name="persist:globalObjectFiltersReducer" value="&quot;{\&quot;_persist\&quot;:\&quot;{\\\&quot;version\\\&quot;:0,\\\&quot;rehydrated\\\&quot;:true}\&quot;}&quot;"/>
    <we:property name="persist:granularBalanceLoadingReducer" value="&quot;{\&quot;_persist\&quot;:\&quot;{\\\&quot;version\\\&quot;:0,\\\&quot;rehydrated\\\&quot;:true}\&quot;}&quot;"/>
    <we:property name="persist:lastRefreshReducer" value="&quot;{\&quot;lastRefreshedOn\&quot;:\&quot;1759945461006\&quot;,\&quot;lastRefreshedBy\&quot;:\&quot;\\\&quot;dfouche@stackct.com\\\&quot;\&quot;,\&quot;_persist\&quot;:\&quot;{\\\&quot;version\\\&quot;:-1,\\\&quot;rehydrated\\\&quot;:true}\&quot;}&quot;"/>
    <we:property name="persist:nxOnlyWorkbookOptionsReducer" value="&quot;{\&quot;asyncDataRetrievalForIntacct\&quot;:\&quot;\\\&quot;synchronous\\\&quot;\&quot;,\&quot;numberOfSdkFunctionsPerIntacctRequest\&quot;:\&quot;16\&quot;,\&quot;numberOfConcurrentIntacctRestApiRequests\&quot;:\&quot;8\&quot;,\&quot;numberOfConcurrentBusinessCentralErpDataRequests\&quot;:\&quot;4\&quot;,\&quot;globalConcurrencyLimit\&quot;:\&quot;512\&quot;,\&quot;shouldOnlyLoadBalancesForAccountsSpecifiedInTheWorkbook\&quot;:\&quot;false\&quot;,\&quot;shouldUseDetailedDrilldown\&quot;:\&quot;false\&quot;,\&quot;writebackProcessingOrder\&quot;:\&quot;\\\&quot;over-then-down\\\&quot;\&quot;,\&quot;documentColumnValueForDetailedDrilldown\&quot;:\&quot;\\\&quot;bill-invoice-adjustment-number\\\&quot;\&quot;,\&quot;shouldRefreshPrecedentWorksheets\&quot;:\&quot;true\&quot;,\&quot;_persist\&quot;:\&quot;{\\\&quot;version\\\&quot;:1,\\\&quot;rehydrated\\\&quot;:true}\&quot;}&quot;"/>
    <we:property name="persist:snapshotReducer" value="&quot;{\&quot;_persist\&quot;:\&quot;{\\\&quot;version\\\&quot;:-1,\\\&quot;rehydrated\\\&quot;:true}\&quot;}&quot;"/>
    <we:property name="persist:workbookIdentityReducer" value="&quot;{\&quot;workbookId\&quot;:\&quot;\\\&quot;c7b6b707-9a38-43c7-b95c-0635438700b3\\\&quot;\&quot;,\&quot;_persist\&quot;:\&quot;{\\\&quot;version\\\&quot;:-1,\\\&quot;rehydrated\\\&quot;:true}\&quot;}&quot;"/>
    <we:property name="persist:workbookOptionsReducer" value="&quot;{\&quot;shouldIgnoreEntityDoesNotExistError\&quot;:\&quot;{\\\&quot;value\\\&quot;:false}\&quot;,\&quot;shouldRefreshDataOnOpen\&quot;:\&quot;{\\\&quot;value\\\&quot;:false}\&quot;,\&quot;shouldRefreshExternalDataOnRefresh\&quot;:\&quot;{\\\&quot;value\\\&quot;:false}\&quot;,\&quot;isAccountBalanceSignReversed\&quot;:\&quot;{\\\&quot;value\\\&quot;:false}\&quot;,\&quot;blankRangesProcessingMode\&quot;:\&quot;{\\\&quot;value\\\&quot;:\\\&quot;keep-all-blanks\\\&quot;}\&quot;,\&quot;shouldDrilldownToSeparateWorkbook\&quot;:\&quot;{\\\&quot;value\\\&quot;:false}\&quot;,\&quot;_persist\&quot;:\&quot;{\\\&quot;version\\\&quot;:1,\\\&quot;rehydrated\\\&quot;:true}\&quot;}&quot;"/>
  </we:properties>
  <we:bindings/>
  <we:snapshot xmlns:r="http://schemas.openxmlformats.org/officeDocument/2006/relationships"/>
  <we:extLst>
    <a:ext xmlns:a="http://schemas.openxmlformats.org/drawingml/2006/main" uri="{D87F86FE-615C-45B5-9D79-34F1136793EB}">
      <we:containsCustomFunctions val="1"/>
    </a:ext>
    <a:ext xmlns:a="http://schemas.openxmlformats.org/drawingml/2006/main" uri="{7C84B067-C214-45C3-A712-C9D94CD141B2}">
      <we:customFunctionIdList>
        <we:customFunctionIds>COLLATE</we:customFunctionIds>
        <we:customFunctionIds>CONNECTIONINFO</we:customFunctionIds>
        <we:customFunctionIds>VXTEXTSPLIT</we:customFunctionIds>
        <we:customFunctionIds>UNIQUEBYPATTERN</we:customFunctionIds>
        <we:customFunctionIds>VELIXOVERSION</we:customFunctionIds>
        <we:customFunctionIds>TOTABLE</we:customFunctionIds>
        <we:customFunctionIds>TODAYNV</we:customFunctionIds>
        <we:customFunctionIds>WORKBOOKLASTREFRESHBY</we:customFunctionIds>
        <we:customFunctionIds>WORKBOOKLASTREFRESHDATE</we:customFunctionIds>
        <we:customFunctionIds>WRITEBACKCOMMIT</we:customFunctionIds>
        <we:customFunctionIds>ACCOUNTNAME</we:customFunctionIds>
        <we:customFunctionIds>ACCOUNTBEGINNINGBALANCE</we:customFunctionIds>
        <we:customFunctionIds>ACCOUNTENDINGBALANCE</we:customFunctionIds>
        <we:customFunctionIds>ACCOUNTTURNOVER</we:customFunctionIds>
        <we:customFunctionIds>ACCOUNTTOTALDEBITS</we:customFunctionIds>
        <we:customFunctionIds>ACCOUNTTOTALCREDITS</we:customFunctionIds>
        <we:customFunctionIds>FINANCIALPERIOD</we:customFunctionIds>
        <we:customFunctionIds>FINANCIALPERIODBYDATE</we:customFunctionIds>
        <we:customFunctionIds>FINANCIALPERIODSTARTDATE</we:customFunctionIds>
        <we:customFunctionIds>FINANCIALPERIODENDDATE</we:customFunctionIds>
        <we:customFunctionIds>FINANCIALPERIODLIST</we:customFunctionIds>
        <we:customFunctionIds>FINANCIALPERIODOFFSET</we:customFunctionIds>
        <we:customFunctionIds>ACU.QUERY</we:customFunctionIds>
        <we:customFunctionIds>ACU.QUERYFILTER</we:customFunctionIds>
        <we:customFunctionIds>ACU.EXPANDOBJECTRANGE</we:customFunctionIds>
        <we:customFunctionIds>ACU.OBJECTDEFINITION</we:customFunctionIds>
        <we:customFunctionIds>GI</we:customFunctionIds>
        <we:customFunctionIds>GIFILTER</we:customFunctionIds>
        <we:customFunctionIds>GILOOKUP</we:customFunctionIds>
        <we:customFunctionIds>GILOOKUPF</we:customFunctionIds>
        <we:customFunctionIds>EXPANDACCOUNTRANGE</we:customFunctionIds>
        <we:customFunctionIds>EXPANDACCOUNTCLASSRANGE</we:customFunctionIds>
        <we:customFunctionIds>EXPANDACCOUNTGROUPRANGE</we:customFunctionIds>
        <we:customFunctionIds>EXPANDBRANCHRANGE</we:customFunctionIds>
        <we:customFunctionIds>EXPANDCOMPANYRANGE</we:customFunctionIds>
        <we:customFunctionIds>EXPANDCOSTCODERANGE</we:customFunctionIds>
        <we:customFunctionIds>EXPANDINVENTORYITEMRANGE</we:customFunctionIds>
        <we:customFunctionIds>EXPANDPROJECTHISTORY</we:customFunctionIds>
        <we:customFunctionIds>EXPANDPROJECTRANGE</we:customFunctionIds>
        <we:customFunctionIds>EXPANDSEGMENTVALUERANGE</we:customFunctionIds>
        <we:customFunctionIds>EXPANDSUBACCOUNTRANGE</we:customFunctionIds>
        <we:customFunctionIds>ACCOUNTSWITHHISTORY</we:customFunctionIds>
        <we:customFunctionIds>ACCOUNTSANDSUBACCOUNTSWITHHISTORY</we:customFunctionIds>
        <we:customFunctionIds>SUBACCOUNTNAME</we:customFunctionIds>
        <we:customFunctionIds>ACCOUNTCLASS</we:customFunctionIds>
        <we:customFunctionIds>BRANCHNAME</we:customFunctionIds>
        <we:customFunctionIds>COMPANYNAME</we:customFunctionIds>
        <we:customFunctionIds>ACCOUNTTYPE</we:customFunctionIds>
        <we:customFunctionIds>ACCOUNTCLASSNAME</we:customFunctionIds>
        <we:customFunctionIds>ACCOUNTCLASSLIST</we:customFunctionIds>
        <we:customFunctionIds>BRANCHLIST</we:customFunctionIds>
        <we:customFunctionIds>ACCOUNTCONSOLIST</we:customFunctionIds>
        <we:customFunctionIds>ACCOUNTGROUPDESCRIPTION</we:customFunctionIds>
        <we:customFunctionIds>COSTCODEDESCRIPTION</we:customFunctionIds>
        <we:customFunctionIds>INVENTORYITEMDESCRIPTION</we:customFunctionIds>
        <we:customFunctionIds>PROJECTDESCRIPTION</we:customFunctionIds>
        <we:customFunctionIds>PROJECTSTARTDATE</we:customFunctionIds>
        <we:customFunctionIds>PROJECTENDDATE</we:customFunctionIds>
        <we:customFunctionIds>PROJECTTASKDESCRIPTION</we:customFunctionIds>
        <we:customFunctionIds>PROJECTTASKSTARTDATE</we:customFunctionIds>
        <we:customFunctionIds>PROJECTTASKENDDATE</we:customFunctionIds>
        <we:customFunctionIds>PROJECTTASKPLANNEDSTARTDATE</we:customFunctionIds>
        <we:customFunctionIds>PROJECTTASKPLANNEDENDDATE</we:customFunctionIds>
        <we:customFunctionIds>PROJECTBEGINNINGAMOUNT</we:customFunctionIds>
        <we:customFunctionIds>PROJECTBEGINNINGQUANTITY</we:customFunctionIds>
        <we:customFunctionIds>PROJECTENDINGAMOUNT</we:customFunctionIds>
        <we:customFunctionIds>PROJECTENDINGQUANTITY</we:customFunctionIds>
        <we:customFunctionIds>PROJECTTURNOVERAMOUNT</we:customFunctionIds>
        <we:customFunctionIds>PROJECTTURNOVERQUANTITY</we:customFunctionIds>
        <we:customFunctionIds>PROJECTBUDGETAMOUNT</we:customFunctionIds>
        <we:customFunctionIds>PROJECTBUDGETQUANTITY</we:customFunctionIds>
        <we:customFunctionIds>PROJECTREVISEDBUDGETAMOUNT</we:customFunctionIds>
        <we:customFunctionIds>PROJECTREVISEDBUDGETQUANTITY</we:customFunctionIds>
        <we:customFunctionIds>PROJECTCHANGEORDERAMOUNT</we:customFunctionIds>
        <we:customFunctionIds>PROJECTCHANGEORDERQUANTITY</we:customFunctionIds>
        <we:customFunctionIds>PROJECTCOMMITTEDCHANGEORDERAMOUNT</we:customFunctionIds>
        <we:customFunctionIds>PROJECTCOMMITTEDCHANGEORDERQUANTITY</we:customFunctionIds>
        <we:customFunctionIds>PROJECTCOMMITTEDAMOUNT</we:customFunctionIds>
        <we:customFunctionIds>PROJECTCOMMITTEDQUANTITY</we:customFunctionIds>
        <we:customFunctionIds>PROJECTCOMMITTEDINVOICEDAMOUNT</we:customFunctionIds>
        <we:customFunctionIds>PROJECTCOMMITTEDINVOICEDQUANTITY</we:customFunctionIds>
        <we:customFunctionIds>PROJECTCOMMITTEDOPENAMOUNT</we:customFunctionIds>
        <we:customFunctionIds>PROJECTCOMMITTEDOPENQUANTITY</we:customFunctionIds>
        <we:customFunctionIds>PROJECTCOMMITTEDRECEIVEDQUANTITY</we:customFunctionIds>
        <we:customFunctionIds>PROJECTREVISEDCOMMITTEDAMOUNT</we:customFunctionIds>
        <we:customFunctionIds>PROJECTREVISEDCOMMITTEDQUANTITY</we:customFunctionIds>
        <we:customFunctionIds>PROJECTCOSTATCOMPLETION</we:customFunctionIds>
        <we:customFunctionIds>PROJECTCOSTTOCOMPLETE</we:customFunctionIds>
        <we:customFunctionIds>PROJECTPENDINGINVOICEAMOUNT</we:customFunctionIds>
        <we:customFunctionIds>PROJECTFORECASTAMOUNT</we:customFunctionIds>
        <we:customFunctionIds>PROJECTFORECASTQUANTITY</we:customFunctionIds>
        <we:customFunctionIds>PROJECTFORECASTREVISEDAMOUNT</we:customFunctionIds>
        <we:customFunctionIds>PROJECTFORECASTREVISEDQUANTITY</we:customFunctionIds>
        <we:customFunctionIds>SEGMENTDESCRIPTION</we:customFunctionIds>
        <we:customFunctionIds>WRITEBACKBUDGET</we:customFunctionIds>
        <we:customFunctionIds>WRITEBACKPROJECTFORECAST</we:customFunctionIds>
        <we:customFunctionIds>WRITEBACK</we:customFunctionIds>
        <we:customFunctionIds>WRITEBACKREFRESHDATA</we:customFunctionIds>
        <we:customFunctionIds>WRITEBACKARGUMENTS</we:customFunctionIds>
        <we:customFunctionIds>GETATTACHMENTS</we:customFunctionIds>
        <we:customFunctionIds>WRITEBACKJOURNAL</we:customFunctionIds>
        <we:customFunctionIds>WRITEBACKPROJECTUPDATEBUDGET</we:customFunctionIds>
        <we:customFunctionIds>BC.QUERY</we:customFunctionIds>
        <we:customFunctionIds>BC.OBJECTDEFINITION</we:customFunctionIds>
        <we:customFunctionIds>BC.EXPANDOBJECTRANGE</we:customFunctionIds>
        <we:customFunctionIds>BC.EXPANDACCOUNTRANGE</we:customFunctionIds>
        <we:customFunctionIds>BC.TURNOVER</we:customFunctionIds>
        <we:customFunctionIds>BC.BUDGETTURNOVER</we:customFunctionIds>
        <we:customFunctionIds>BC.ACCOUNTSUBCATEGORY</we:customFunctionIds>
        <we:customFunctionIds>BC.ACCOUNTCATEGORY</we:customFunctionIds>
        <we:customFunctionIds>BC.ACCOUNTNAME</we:customFunctionIds>
        <we:customFunctionIds>BC.CLOSINGBALANCE</we:customFunctionIds>
        <we:customFunctionIds>BC.OPENINGBALANCE</we:customFunctionIds>
        <we:customFunctionIds>BC.WRITEBACKJOURNAL</we:customFunctionIds>
        <we:customFunctionIds>BC.EXPANDBUDGETRANGE</we:customFunctionIds>
        <we:customFunctionIds>BC.BUDGETDIMENSIONS</we:customFunctionIds>
        <we:customFunctionIds>BC.BUDGETDESCRIPTION</we:customFunctionIds>
        <we:customFunctionIds>BC.CREDITS</we:customFunctionIds>
        <we:customFunctionIds>BC.DEBITS</we:customFunctionIds>
        <we:customFunctionIds>BC.QUERYFILTER</we:customFunctionIds>
        <we:customFunctionIds>BC.WRITEBACKBUDGET</we:customFunctionIds>
        <we:customFunctionIds>BC.EXPANDDIMENSIONRANGE</we:customFunctionIds>
        <we:customFunctionIds>BC.EXPANDDIMENSIONVALUERANGE</we:customFunctionIds>
        <we:customFunctionIds>BC.DIMENSIONNAME</we:customFunctionIds>
        <we:customFunctionIds>SI.EXPANDACCOUNTSINGROUP</we:customFunctionIds>
        <we:customFunctionIds>SI.EXPANDBUDGETRANGE</we:customFunctionIds>
        <we:customFunctionIds>SI.EXPANDCOSTTYPERANGE</we:customFunctionIds>
        <we:customFunctionIds>SI.EXPANDPERIODRANGE</we:customFunctionIds>
        <we:customFunctionIds>SI.EXPANDPROJECTESTIMATERANGE</we:customFunctionIds>
        <we:customFunctionIds>SI.EXPANDTASKRANGE</we:customFunctionIds>
        <we:customFunctionIds>SI.EXPANDTAXDETAILSRANGE</we:customFunctionIds>
        <we:customFunctionIds>SI.EXPANDGLHISTORY</we:customFunctionIds>
        <we:customFunctionIds>SI.EXPANDUDDVALUERANGE</we:customFunctionIds>
        <we:customFunctionIds>SI.DEBITS</we:customFunctionIds>
        <we:customFunctionIds>SI.CREDITS</we:customFunctionIds>
        <we:customFunctionIds>SI.ADJDEBITS</we:customFunctionIds>
        <we:customFunctionIds>SI.ADJCREDITS</we:customFunctionIds>
        <we:customFunctionIds>SI.EXPANDACCOUNTRANGE</we:customFunctionIds>
        <we:customFunctionIds>SI.EXPANDACCOUNTGROUPRANGE</we:customFunctionIds>
        <we:customFunctionIds>SI.OPENINGBALANCE</we:customFunctionIds>
        <we:customFunctionIds>SI.CLOSINGBALANCE</we:customFunctionIds>
        <we:customFunctionIds>SI.TURNOVER</we:customFunctionIds>
        <we:customFunctionIds>SI.BUDGETTURNOVER</we:customFunctionIds>
        <we:customFunctionIds>SI.QUERY</we:customFunctionIds>
        <we:customFunctionIds>SI.QUERYFILTER</we:customFunctionIds>
        <we:customFunctionIds>SI.QUERYLOOKUP</we:customFunctionIds>
        <we:customFunctionIds>SI.OBJECTDEFINITION</we:customFunctionIds>
        <we:customFunctionIds>SI.WRITEBACKJOURNAL</we:customFunctionIds>
        <we:customFunctionIds>SI.TAXRATE</we:customFunctionIds>
        <we:customFunctionIds>SI.WRITEBACKPROJECTESTIMATE</we:customFunctionIds>
        <we:customFunctionIds>SI.WRITEBACKBUDGET</we:customFunctionIds>
        <we:customFunctionIds>SI.WRITEBACK</we:customFunctionIds>
        <we:customFunctionIds>SI.WRITEBACKWIP</we:customFunctionIds>
        <we:customFunctionIds>SI.PROJECTESTIMATEAMOUNT</we:customFunctionIds>
        <we:customFunctionIds>SI.PROJECTESTIMATEQUANTITY</we:customFunctionIds>
        <we:customFunctionIds>SI.DIMENSIONS</we:customFunctionIds>
        <we:customFunctionIds>SI.UDDVALUEID</we:customFunctionIds>
        <we:customFunctionIds>SI.EXPANDPROJECTRANGE</we:customFunctionIds>
        <we:customFunctionIds>SI.TRANSACTIONDRILLDOWN</we:customFunctionIds>
        <we:customFunctionIds>SI.BUDGETABLEPERIODBYDATE</we:customFunctionIds>
        <we:customFunctionIds>SI.TASKNAME</we:customFunctionIds>
        <we:customFunctionIds>SI.COSTTYPENAME</we:customFunctionIds>
        <we:customFunctionIds>SI.GETATTACHMENTS</we:customFunctionIds>
        <we:customFunctionIds>SI.GETATTACHMENTSBYID</we:customFunctionIds>
        <we:customFunctionIds>WRITEBACKPROJECTCOSTPROJECTION</we:customFunctionIds>
        <we:customFunctionIds>SI.XQUERY</we:customFunctionIds>
        <we:customFunctionIds>SI.XQUERYFILTER</we:customFunctionIds>
        <we:customFunctionIds>SI.XQUERYLOOKUP</we:customFunctionIds>
        <we:customFunctionIds>SI.XEXPANDOBJECTRANGE</we:customFunctionIds>
        <we:customFunctionIds>SI.XOBJECTDEFINITION</we:customFunctionIds>
        <we:customFunctionIds>SI.ACCOUNTNAME</we:customFunctionIds>
        <we:customFunctionIds>SI.CLASSNAME</we:customFunctionIds>
        <we:customFunctionIds>SI.CUSTOMERNAME</we:customFunctionIds>
        <we:customFunctionIds>SI.DEPARTMENTNAME</we:customFunctionIds>
        <we:customFunctionIds>SI.EMPLOYEENAME</we:customFunctionIds>
        <we:customFunctionIds>SI.ITEMNAME</we:customFunctionIds>
        <we:customFunctionIds>SI.LOCATIONNAME</we:customFunctionIds>
        <we:customFunctionIds>SI.PROJECTNAME</we:customFunctionIds>
        <we:customFunctionIds>SI.VENDORNAME</we:customFunctionIds>
        <we:customFunctionIds>SI.WAREHOUSENAME</we:customFunctionIds>
        <we:customFunctionIds>SI.PROJECTESTIMATEDESCRIPTION</we:customFunctionIds>
        <we:customFunctionIds>SI.PROJECTSTATUS</we:customFunctionIds>
        <we:customFunctionIds>SI.PROJECTSTARTDATE</we:customFunctionIds>
        <we:customFunctionIds>SI.PROJECTENDDATE</we:customFunctionIds>
        <we:customFunctionIds>SI.PERIODSTARTDATE</we:customFunctionIds>
        <we:customFunctionIds>SI.PERIODENDDATE</we:customFunctionIds>
        <we:customFunctionIds>SI.USERBOOKDESCRIPTION</we:customFunctionIds>
        <we:customFunctionIds>SI.CONSOLIDATIONBOOKDESCRIPTION</we:customFunctionIds>
        <we:customFunctionIds>SI.EXPANDSTANDARDCOSTTYPERANGE</we:customFunctionIds>
        <we:customFunctionIds>SI.EXPANDCLASSRANGE</we:customFunctionIds>
        <we:customFunctionIds>SI.EXPANDCUSTOMERRANGE</we:customFunctionIds>
        <we:customFunctionIds>SI.EXPANDDEPARTMENTRANGE</we:customFunctionIds>
        <we:customFunctionIds>SI.EXPANDEMPLOYEERANGE</we:customFunctionIds>
        <we:customFunctionIds>SI.EXPANDITEMRANGE</we:customFunctionIds>
        <we:customFunctionIds>SI.EXPANDLOCATIONRANGE</we:customFunctionIds>
        <we:customFunctionIds>SI.EXPANDVENDORRANGE</we:customFunctionIds>
        <we:customFunctionIds>SI.EXPANDWAREHOUSERANGE</we:customFunctionIds>
        <we:customFunctionIds>SI.EXPANDUSERBOOKRANGE</we:customFunctionIds>
        <we:customFunctionIds>SI.EXPANDCONSOLIDATIONBOOKRANGE</we:customFunctionIds>
        <we:customFunctionIds>SI.EXPANDTAXSOLUTIONRANGE</we:customFunctionIds>
        <we:customFunctionIds>SI.EXPANDOBJECTRANGE</we:customFunctionIds>
        <we:customFunctionIds>SI.EXPANDPROJECTESTIMATETYPERANGE</we:customFunctionIds>
        <we:customFunctionIds>SI.EXPANDSTANDARDTASKRANGE</we:customFunctionIds>
        <we:customFunctionIds>SI.EXPANDCLASSESINGROUP</we:customFunctionIds>
        <we:customFunctionIds>SI.EXPANDCONTRACTSINGROUP</we:customFunctionIds>
        <we:customFunctionIds>SI.EXPANDCUSTOMERSINGROUP</we:customFunctionIds>
        <we:customFunctionIds>SI.EXPANDDEPARTMENTSINGROUP</we:customFunctionIds>
        <we:customFunctionIds>SI.EXPANDEMPLOYEESINGROUP</we:customFunctionIds>
        <we:customFunctionIds>SI.EXPANDITEMSINGROUP</we:customFunctionIds>
        <we:customFunctionIds>SI.EXPANDLOCATIONSINGROUP</we:customFunctionIds>
        <we:customFunctionIds>SI.EXPANDPROJECTSINGROUP</we:customFunctionIds>
        <we:customFunctionIds>SI.EXPANDVENDORSINGROUP</we:customFunctionIds>
        <we:customFunctionIds>SI.EXPANDWAREHOUSESINGROUP</we:customFunctionIds>
        <we:customFunctionIds>STACK.EXPANDPROJECTRANGE</we:customFunctionIds>
        <we:customFunctionIds>STACK.EXPANDPLANRANGE</we:customFunctionIds>
        <we:customFunctionIds>STACK.PROJECTNOTES</we:customFunctionIds>
        <we:customFunctionIds>STACK.TAKEOFFQUANTITY</we:customFunctionIds>
        <we:customFunctionIds>STACK.EXPANDUNITRANGE</we:customFunctionIds>
        <we:customFunctionIds>STACK.EXPANDTAKEOFFRANGE</we:customFunctionIds>
        <we:customFunctionIds>STACK.TAKEOFFDESCRIPTION</we:customFunctionIds>
        <we:customFunctionIds>STACK.EXPANDTAGRANGE</we:customFunctionIds>
        <we:customFunctionIds>STACK.TAKEOFFPRIMARYUNIT</we:customFunctionIds>
        <we:customFunctionIds>STACK.EXPANDTAGVALUERANGE</we:customFunctionIds>
        <we:customFunctionIds>STACK.TAKEOFFREPORT</we:customFunctionIds>
        <we:customFunctionIds>STACK.ITEMCOSTREPORT</we:customFunctionIds>
        <we:customFunctionIds>STACK.PROJECTBIDDATE</we:customFunctionIds>
        <we:customFunctionIds>STACK.EXPANDCOSTTYPERANGE</we:customFunctionIds>
        <we:customFunctionIds>STACK.EXPANDLABELRANGE</we:customFunctionIds>
        <we:customFunctionIds>STACK.EXPANDLABELVALUERANGE</we:customFunctionIds>
      </we:customFunctionIdList>
    </a:ext>
    <a:ext xmlns:a="http://schemas.openxmlformats.org/drawingml/2006/main" uri="{0858819E-0033-43BF-8937-05EC82904868}">
      <we:backgroundApp state="1" runtimeId="VelixoReportsAddin.Url"/>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4EEEC-3B39-4613-A70A-8BF32195032A}">
  <sheetPr>
    <tabColor rgb="FFFFC000"/>
    <outlinePr summaryBelow="0"/>
  </sheetPr>
  <dimension ref="A1:E27"/>
  <sheetViews>
    <sheetView view="pageLayout" zoomScaleNormal="100" workbookViewId="0">
      <selection activeCell="C25" sqref="C25:E25"/>
    </sheetView>
  </sheetViews>
  <sheetFormatPr defaultColWidth="8.875" defaultRowHeight="15" x14ac:dyDescent="0.25"/>
  <cols>
    <col min="1" max="1" width="47" style="8" customWidth="1"/>
    <col min="2" max="4" width="8.875" style="8" customWidth="1"/>
    <col min="5" max="5" width="11.75" style="8" customWidth="1"/>
    <col min="6" max="16384" width="8.875" style="8"/>
  </cols>
  <sheetData>
    <row r="1" spans="1:5" ht="65.25" customHeight="1" x14ac:dyDescent="0.25">
      <c r="B1" s="128">
        <f>SFXPrjName</f>
        <v>0</v>
      </c>
      <c r="C1" s="128"/>
      <c r="D1" s="128"/>
      <c r="E1" s="128"/>
    </row>
    <row r="2" spans="1:5" ht="15.75" x14ac:dyDescent="0.25">
      <c r="A2" s="7">
        <f ca="1">TODAY()</f>
        <v>45951</v>
      </c>
      <c r="B2" s="1"/>
    </row>
    <row r="4" spans="1:5" ht="15.75" x14ac:dyDescent="0.25">
      <c r="A4" s="99" t="s">
        <v>8</v>
      </c>
      <c r="B4" s="1"/>
      <c r="C4" s="1"/>
      <c r="D4" s="99" t="s">
        <v>9</v>
      </c>
      <c r="E4" s="1"/>
    </row>
    <row r="5" spans="1:5" ht="15.75" customHeight="1" x14ac:dyDescent="0.25">
      <c r="A5" s="3" t="s">
        <v>61</v>
      </c>
      <c r="B5" s="3"/>
      <c r="C5" s="3"/>
      <c r="D5" s="3" t="s">
        <v>44</v>
      </c>
      <c r="E5" s="3"/>
    </row>
    <row r="6" spans="1:5" ht="15.75" customHeight="1" x14ac:dyDescent="0.25">
      <c r="A6" s="3" t="s">
        <v>17</v>
      </c>
      <c r="B6" s="3"/>
      <c r="C6" s="3"/>
      <c r="D6" s="3" t="s">
        <v>20</v>
      </c>
      <c r="E6" s="3"/>
    </row>
    <row r="7" spans="1:5" ht="15.75" customHeight="1" x14ac:dyDescent="0.25">
      <c r="A7" s="3" t="s">
        <v>18</v>
      </c>
      <c r="B7" s="3"/>
      <c r="C7" s="3"/>
      <c r="D7" s="3" t="s">
        <v>62</v>
      </c>
      <c r="E7" s="3"/>
    </row>
    <row r="8" spans="1:5" ht="15.75" x14ac:dyDescent="0.25">
      <c r="A8" s="3" t="s">
        <v>19</v>
      </c>
      <c r="B8" s="3"/>
      <c r="C8" s="3"/>
      <c r="D8" s="3" t="s">
        <v>63</v>
      </c>
      <c r="E8" s="3"/>
    </row>
    <row r="9" spans="1:5" ht="15.75" x14ac:dyDescent="0.25">
      <c r="D9" s="3"/>
      <c r="E9" s="3"/>
    </row>
    <row r="10" spans="1:5" ht="15.75" x14ac:dyDescent="0.25">
      <c r="A10" s="131" t="s">
        <v>10</v>
      </c>
      <c r="B10" s="131"/>
    </row>
    <row r="11" spans="1:5" ht="52.5" customHeight="1" x14ac:dyDescent="0.25">
      <c r="A11" s="132" t="s">
        <v>60</v>
      </c>
      <c r="B11" s="133"/>
      <c r="C11" s="133"/>
      <c r="D11" s="133"/>
      <c r="E11" s="133"/>
    </row>
    <row r="12" spans="1:5" ht="19.5" thickBot="1" x14ac:dyDescent="0.3">
      <c r="A12" s="100" t="s">
        <v>11</v>
      </c>
      <c r="B12" s="2" t="s">
        <v>0</v>
      </c>
      <c r="C12" s="2" t="s">
        <v>0</v>
      </c>
      <c r="D12" s="2" t="s">
        <v>0</v>
      </c>
      <c r="E12" s="2" t="s">
        <v>0</v>
      </c>
    </row>
    <row r="13" spans="1:5" ht="15.75" x14ac:dyDescent="0.25">
      <c r="A13" s="4" t="s">
        <v>1</v>
      </c>
      <c r="B13" s="4"/>
      <c r="C13" s="4"/>
      <c r="D13" s="4"/>
      <c r="E13" s="10">
        <f>ROUNDUP(Material[[#Totals],[Sell Price]],-LOG10(SFXRoundPriceValue))</f>
        <v>0</v>
      </c>
    </row>
    <row r="14" spans="1:5" ht="15.75" x14ac:dyDescent="0.25">
      <c r="A14" s="4" t="s">
        <v>2</v>
      </c>
      <c r="B14" s="4"/>
      <c r="C14" s="4"/>
      <c r="D14" s="4"/>
      <c r="E14" s="10">
        <f>ROUNDUP(Labor[[#Totals],[Sell Price]],-LOG10(SFXRoundPriceValue))</f>
        <v>0</v>
      </c>
    </row>
    <row r="15" spans="1:5" ht="15.75" x14ac:dyDescent="0.25">
      <c r="A15" s="4"/>
      <c r="B15" s="4"/>
      <c r="C15" s="4"/>
      <c r="D15" s="4"/>
      <c r="E15" s="10"/>
    </row>
    <row r="16" spans="1:5" ht="15.75" x14ac:dyDescent="0.25">
      <c r="A16" s="5" t="s">
        <v>12</v>
      </c>
      <c r="B16" s="5"/>
      <c r="C16" s="5"/>
      <c r="D16" s="5"/>
      <c r="E16" s="11">
        <f>ROUNDUP(SFXGenCondSelling,-LOG10(SFXRoundPriceValue))</f>
        <v>0</v>
      </c>
    </row>
    <row r="17" spans="1:5" ht="15.75" x14ac:dyDescent="0.25">
      <c r="A17" s="5" t="s">
        <v>13</v>
      </c>
      <c r="B17" s="5"/>
      <c r="C17" s="5"/>
      <c r="D17" s="5"/>
      <c r="E17" s="11">
        <f>ROUNDUP(SFXTaxesTot,-LOG10(SFXRoundPriceValue))</f>
        <v>0</v>
      </c>
    </row>
    <row r="18" spans="1:5" ht="15.75" x14ac:dyDescent="0.25">
      <c r="A18" s="6" t="s">
        <v>14</v>
      </c>
      <c r="B18" s="6"/>
      <c r="C18" s="6"/>
      <c r="D18" s="6"/>
      <c r="E18" s="12">
        <f>SUM(E13:E17)</f>
        <v>0</v>
      </c>
    </row>
    <row r="20" spans="1:5" ht="15.75" x14ac:dyDescent="0.25">
      <c r="A20" s="131" t="s">
        <v>15</v>
      </c>
      <c r="B20" s="131"/>
    </row>
    <row r="21" spans="1:5" ht="102.75" customHeight="1" x14ac:dyDescent="0.25">
      <c r="A21" s="132" t="s">
        <v>56</v>
      </c>
      <c r="B21" s="132"/>
      <c r="C21" s="132"/>
      <c r="D21" s="132"/>
      <c r="E21" s="132"/>
    </row>
    <row r="25" spans="1:5" ht="15.75" x14ac:dyDescent="0.25">
      <c r="A25" s="8" t="s">
        <v>0</v>
      </c>
      <c r="B25" s="8" t="s">
        <v>0</v>
      </c>
      <c r="C25" s="129" t="s">
        <v>0</v>
      </c>
      <c r="D25" s="129"/>
      <c r="E25" s="129"/>
    </row>
    <row r="26" spans="1:5" ht="15.75" x14ac:dyDescent="0.25">
      <c r="A26" s="8" t="s">
        <v>0</v>
      </c>
      <c r="B26" s="8" t="s">
        <v>0</v>
      </c>
      <c r="C26" s="130" t="s">
        <v>16</v>
      </c>
      <c r="D26" s="130"/>
      <c r="E26" s="130"/>
    </row>
    <row r="27" spans="1:5" ht="15.75" x14ac:dyDescent="0.25">
      <c r="A27" s="8" t="s">
        <v>0</v>
      </c>
      <c r="B27" s="8" t="s">
        <v>0</v>
      </c>
      <c r="C27" s="131" t="s">
        <v>44</v>
      </c>
      <c r="D27" s="131"/>
      <c r="E27" s="131"/>
    </row>
  </sheetData>
  <mergeCells count="8">
    <mergeCell ref="B1:E1"/>
    <mergeCell ref="C25:E25"/>
    <mergeCell ref="C26:E26"/>
    <mergeCell ref="C27:E27"/>
    <mergeCell ref="A21:E21"/>
    <mergeCell ref="A20:B20"/>
    <mergeCell ref="A10:B10"/>
    <mergeCell ref="A11:E11"/>
  </mergeCells>
  <pageMargins left="0.5" right="0.5" top="0.5" bottom="0.75" header="0.3" footer="0.3"/>
  <pageSetup orientation="portrait" r:id="rId1"/>
  <headerFooter>
    <oddFooter>&amp;L&amp;"Calibri,Bold"STACK CT&amp;C&amp;D&amp;R&amp;P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EC880-326B-F242-871E-62119EF691F1}">
  <dimension ref="A1"/>
  <sheetViews>
    <sheetView workbookViewId="0"/>
  </sheetViews>
  <sheetFormatPr defaultColWidth="11" defaultRowHeight="15.75" x14ac:dyDescent="0.25"/>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A3CDB-CA1B-4E58-A6A3-C07C1A339DC1}">
  <sheetPr>
    <tabColor rgb="FFFFC000"/>
  </sheetPr>
  <dimension ref="A1:F45"/>
  <sheetViews>
    <sheetView view="pageLayout" zoomScaleNormal="100" workbookViewId="0">
      <selection activeCell="E1" sqref="E1"/>
    </sheetView>
  </sheetViews>
  <sheetFormatPr defaultColWidth="8.875" defaultRowHeight="12.75" x14ac:dyDescent="0.25"/>
  <cols>
    <col min="1" max="1" width="47" style="14" customWidth="1"/>
    <col min="2" max="2" width="8.875" style="34" customWidth="1"/>
    <col min="3" max="3" width="8.875" style="97" customWidth="1"/>
    <col min="4" max="4" width="8.875" style="59" customWidth="1"/>
    <col min="5" max="5" width="11.75" style="59" customWidth="1"/>
    <col min="6" max="6" width="14.875" style="59" customWidth="1"/>
    <col min="7" max="16384" width="8.875" style="14"/>
  </cols>
  <sheetData>
    <row r="1" spans="1:6" ht="18.75" x14ac:dyDescent="0.25">
      <c r="A1" s="31">
        <f>SFXPrjName</f>
        <v>0</v>
      </c>
      <c r="B1" s="96"/>
      <c r="C1" s="92"/>
      <c r="E1" s="60" t="s">
        <v>57</v>
      </c>
      <c r="F1" s="14"/>
    </row>
    <row r="2" spans="1:6" x14ac:dyDescent="0.25">
      <c r="A2" s="61" t="s">
        <v>37</v>
      </c>
      <c r="B2" s="95" t="s">
        <v>7</v>
      </c>
      <c r="C2" s="93" t="s">
        <v>6</v>
      </c>
      <c r="D2" s="62" t="s">
        <v>42</v>
      </c>
      <c r="E2" s="62" t="str" cm="1">
        <f t="array" ref="E2:E4">Material[[#All],[Sell Price]]</f>
        <v>Sell Price</v>
      </c>
      <c r="F2" s="14"/>
    </row>
    <row r="3" spans="1:6" x14ac:dyDescent="0.25">
      <c r="A3" s="34" cm="1">
        <f t="array" ref="A3">Material[[#Data],[Item]]</f>
        <v>0</v>
      </c>
      <c r="B3" s="96" cm="1">
        <f t="array" ref="B3">Material[[#Data],[Qty]]</f>
        <v>0</v>
      </c>
      <c r="C3" s="92" cm="1">
        <f t="array" ref="C3">Material[[#Data],[Unit]]</f>
        <v>0</v>
      </c>
      <c r="D3" s="59" cm="1">
        <f t="array" ref="D3">Material[[#Data],[Unit Price]]</f>
        <v>0</v>
      </c>
      <c r="E3" s="59">
        <v>0</v>
      </c>
      <c r="F3" s="14"/>
    </row>
    <row r="4" spans="1:6" x14ac:dyDescent="0.25">
      <c r="A4" s="34"/>
      <c r="B4" s="96"/>
      <c r="C4" s="92"/>
      <c r="E4" s="59">
        <v>0</v>
      </c>
      <c r="F4" s="14"/>
    </row>
    <row r="5" spans="1:6" x14ac:dyDescent="0.25">
      <c r="A5" s="34"/>
      <c r="B5" s="96"/>
      <c r="C5" s="92"/>
      <c r="F5" s="14"/>
    </row>
    <row r="6" spans="1:6" x14ac:dyDescent="0.25">
      <c r="A6" s="34"/>
      <c r="B6" s="96"/>
      <c r="C6" s="92"/>
      <c r="F6" s="14"/>
    </row>
    <row r="7" spans="1:6" x14ac:dyDescent="0.25">
      <c r="A7" s="34"/>
      <c r="B7" s="96"/>
      <c r="C7" s="92"/>
      <c r="F7" s="14"/>
    </row>
    <row r="8" spans="1:6" x14ac:dyDescent="0.25">
      <c r="A8" s="34"/>
      <c r="B8" s="96"/>
      <c r="C8" s="92"/>
      <c r="F8" s="14"/>
    </row>
    <row r="9" spans="1:6" x14ac:dyDescent="0.25">
      <c r="A9" s="34"/>
      <c r="B9" s="96"/>
      <c r="C9" s="92"/>
      <c r="F9" s="14"/>
    </row>
    <row r="10" spans="1:6" x14ac:dyDescent="0.25">
      <c r="A10" s="34"/>
      <c r="B10" s="96"/>
      <c r="C10" s="92"/>
      <c r="F10" s="14"/>
    </row>
    <row r="11" spans="1:6" x14ac:dyDescent="0.25">
      <c r="A11" s="34"/>
      <c r="B11" s="96"/>
      <c r="C11" s="92"/>
      <c r="F11" s="14"/>
    </row>
    <row r="12" spans="1:6" x14ac:dyDescent="0.25">
      <c r="A12" s="34"/>
      <c r="B12" s="96"/>
      <c r="C12" s="92"/>
      <c r="F12" s="14"/>
    </row>
    <row r="13" spans="1:6" x14ac:dyDescent="0.25">
      <c r="A13" s="34"/>
      <c r="B13" s="96"/>
      <c r="C13" s="92"/>
      <c r="F13" s="14"/>
    </row>
    <row r="14" spans="1:6" x14ac:dyDescent="0.25">
      <c r="A14" s="34"/>
      <c r="B14" s="96"/>
      <c r="C14" s="92"/>
      <c r="F14" s="14"/>
    </row>
    <row r="15" spans="1:6" x14ac:dyDescent="0.25">
      <c r="A15" s="34"/>
      <c r="B15" s="96"/>
      <c r="C15" s="92"/>
      <c r="F15" s="14"/>
    </row>
    <row r="16" spans="1:6" x14ac:dyDescent="0.25">
      <c r="A16" s="34"/>
      <c r="B16" s="96"/>
      <c r="C16" s="92"/>
      <c r="F16" s="14"/>
    </row>
    <row r="17" spans="1:6" x14ac:dyDescent="0.25">
      <c r="A17" s="34"/>
      <c r="B17" s="96"/>
      <c r="C17" s="92"/>
      <c r="F17" s="14"/>
    </row>
    <row r="18" spans="1:6" x14ac:dyDescent="0.25">
      <c r="A18" s="34"/>
      <c r="B18" s="96"/>
      <c r="C18" s="92"/>
      <c r="F18" s="14"/>
    </row>
    <row r="19" spans="1:6" x14ac:dyDescent="0.25">
      <c r="A19" s="34"/>
      <c r="B19" s="96"/>
      <c r="C19" s="92"/>
      <c r="F19" s="14"/>
    </row>
    <row r="20" spans="1:6" x14ac:dyDescent="0.25">
      <c r="A20" s="34"/>
      <c r="B20" s="96"/>
      <c r="C20" s="92"/>
      <c r="F20" s="14"/>
    </row>
    <row r="21" spans="1:6" x14ac:dyDescent="0.25">
      <c r="A21" s="34"/>
      <c r="B21" s="96"/>
      <c r="C21" s="92"/>
      <c r="F21" s="14"/>
    </row>
    <row r="22" spans="1:6" x14ac:dyDescent="0.25">
      <c r="A22" s="34"/>
      <c r="B22" s="96"/>
      <c r="C22" s="92"/>
      <c r="F22" s="14"/>
    </row>
    <row r="23" spans="1:6" x14ac:dyDescent="0.25">
      <c r="A23" s="34"/>
      <c r="B23" s="96"/>
      <c r="C23" s="92"/>
      <c r="F23" s="14"/>
    </row>
    <row r="24" spans="1:6" x14ac:dyDescent="0.25">
      <c r="A24" s="34"/>
      <c r="B24" s="96"/>
      <c r="C24" s="92"/>
      <c r="F24" s="14"/>
    </row>
    <row r="25" spans="1:6" x14ac:dyDescent="0.25">
      <c r="A25" s="34"/>
      <c r="B25" s="96"/>
      <c r="C25" s="92"/>
      <c r="F25" s="14"/>
    </row>
    <row r="26" spans="1:6" x14ac:dyDescent="0.25">
      <c r="A26" s="34"/>
      <c r="B26" s="96"/>
      <c r="C26" s="92"/>
      <c r="F26" s="14"/>
    </row>
    <row r="27" spans="1:6" x14ac:dyDescent="0.25">
      <c r="A27" s="34"/>
      <c r="B27" s="96"/>
      <c r="C27" s="92"/>
      <c r="F27" s="14"/>
    </row>
    <row r="28" spans="1:6" x14ac:dyDescent="0.25">
      <c r="A28" s="34"/>
      <c r="B28" s="96"/>
      <c r="C28" s="92"/>
      <c r="F28" s="14"/>
    </row>
    <row r="29" spans="1:6" x14ac:dyDescent="0.25">
      <c r="A29" s="34"/>
      <c r="B29" s="96"/>
      <c r="C29" s="92"/>
      <c r="F29" s="14"/>
    </row>
    <row r="30" spans="1:6" x14ac:dyDescent="0.25">
      <c r="A30" s="34"/>
      <c r="B30" s="96"/>
      <c r="C30" s="92"/>
      <c r="F30" s="14"/>
    </row>
    <row r="31" spans="1:6" x14ac:dyDescent="0.25">
      <c r="A31" s="34"/>
      <c r="B31" s="96"/>
      <c r="C31" s="92"/>
      <c r="F31" s="14"/>
    </row>
    <row r="32" spans="1:6" x14ac:dyDescent="0.25">
      <c r="A32" s="34"/>
      <c r="B32" s="96"/>
      <c r="C32" s="92"/>
      <c r="F32" s="14"/>
    </row>
    <row r="33" spans="1:6" x14ac:dyDescent="0.25">
      <c r="A33" s="34"/>
      <c r="B33" s="96"/>
      <c r="C33" s="92"/>
      <c r="F33" s="14"/>
    </row>
    <row r="34" spans="1:6" x14ac:dyDescent="0.25">
      <c r="A34" s="34"/>
      <c r="B34" s="96"/>
      <c r="C34" s="92"/>
      <c r="F34" s="14"/>
    </row>
    <row r="35" spans="1:6" x14ac:dyDescent="0.25">
      <c r="A35" s="34"/>
      <c r="B35" s="96"/>
      <c r="C35" s="92"/>
      <c r="F35" s="14"/>
    </row>
    <row r="36" spans="1:6" x14ac:dyDescent="0.25">
      <c r="A36" s="34"/>
      <c r="B36" s="96"/>
      <c r="C36" s="92"/>
      <c r="F36" s="14"/>
    </row>
    <row r="37" spans="1:6" x14ac:dyDescent="0.25">
      <c r="A37" s="34"/>
      <c r="B37" s="96"/>
      <c r="C37" s="92"/>
      <c r="F37" s="14"/>
    </row>
    <row r="38" spans="1:6" x14ac:dyDescent="0.25">
      <c r="A38" s="34"/>
      <c r="B38" s="96"/>
      <c r="C38" s="92"/>
      <c r="F38" s="14"/>
    </row>
    <row r="39" spans="1:6" x14ac:dyDescent="0.25">
      <c r="A39" s="34"/>
      <c r="B39" s="96"/>
      <c r="C39" s="92"/>
      <c r="F39" s="14"/>
    </row>
    <row r="40" spans="1:6" x14ac:dyDescent="0.25">
      <c r="A40" s="34"/>
      <c r="B40" s="96"/>
      <c r="C40" s="92"/>
      <c r="F40" s="14"/>
    </row>
    <row r="41" spans="1:6" x14ac:dyDescent="0.25">
      <c r="A41" s="34"/>
      <c r="B41" s="96"/>
      <c r="C41" s="92"/>
      <c r="F41" s="14"/>
    </row>
    <row r="42" spans="1:6" x14ac:dyDescent="0.25">
      <c r="A42" s="34"/>
      <c r="B42" s="96"/>
      <c r="C42" s="92"/>
      <c r="F42" s="14"/>
    </row>
    <row r="43" spans="1:6" x14ac:dyDescent="0.25">
      <c r="A43" s="34"/>
      <c r="B43" s="96"/>
      <c r="C43" s="92"/>
      <c r="F43" s="14"/>
    </row>
    <row r="44" spans="1:6" x14ac:dyDescent="0.25">
      <c r="A44" s="34"/>
      <c r="B44" s="96"/>
      <c r="C44" s="92"/>
      <c r="F44" s="14"/>
    </row>
    <row r="45" spans="1:6" x14ac:dyDescent="0.25">
      <c r="A45" s="34"/>
      <c r="B45" s="96"/>
      <c r="C45" s="92"/>
      <c r="E45" s="23"/>
      <c r="F45" s="14"/>
    </row>
  </sheetData>
  <phoneticPr fontId="13" type="noConversion"/>
  <pageMargins left="0.5" right="0.5" top="0.5" bottom="0.75" header="0.3" footer="0.3"/>
  <pageSetup fitToWidth="0" fitToHeight="0" orientation="portrait" r:id="rId1"/>
  <headerFooter>
    <oddFooter>&amp;L&amp;"Calibri,Bold"STACK CT&amp;C&amp;D&amp;R&amp;P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4902D-6CEB-41ED-B7CB-63739DCCDB37}">
  <sheetPr>
    <tabColor rgb="FFFFC000"/>
  </sheetPr>
  <dimension ref="A1:F7"/>
  <sheetViews>
    <sheetView view="pageLayout" zoomScaleNormal="100" workbookViewId="0">
      <selection activeCell="E1" sqref="E1"/>
    </sheetView>
  </sheetViews>
  <sheetFormatPr defaultColWidth="8.875" defaultRowHeight="12.75" x14ac:dyDescent="0.25"/>
  <cols>
    <col min="1" max="1" width="47" style="30" customWidth="1"/>
    <col min="2" max="2" width="8.875" style="34" customWidth="1"/>
    <col min="3" max="3" width="8.875" style="94" customWidth="1"/>
    <col min="4" max="4" width="8.875" style="59" customWidth="1"/>
    <col min="5" max="5" width="11.75" style="32" customWidth="1"/>
    <col min="6" max="6" width="14.875" style="32" customWidth="1"/>
    <col min="7" max="16384" width="8.875" style="30"/>
  </cols>
  <sheetData>
    <row r="1" spans="1:6" ht="18.75" x14ac:dyDescent="0.25">
      <c r="A1" s="31">
        <f>SFXPrjName</f>
        <v>0</v>
      </c>
      <c r="B1" s="91"/>
      <c r="C1" s="92"/>
      <c r="D1" s="32"/>
      <c r="E1" s="33" t="s">
        <v>2</v>
      </c>
      <c r="F1" s="30"/>
    </row>
    <row r="2" spans="1:6" x14ac:dyDescent="0.25">
      <c r="A2" s="61" t="s">
        <v>37</v>
      </c>
      <c r="B2" s="95" t="s">
        <v>7</v>
      </c>
      <c r="C2" s="93" t="s">
        <v>6</v>
      </c>
      <c r="D2" s="62" t="s">
        <v>42</v>
      </c>
      <c r="E2" s="62" t="str" cm="1">
        <f t="array" ref="E2:E4">Labor[[#All],[Sell Price]]</f>
        <v>Sell Price</v>
      </c>
      <c r="F2" s="30"/>
    </row>
    <row r="3" spans="1:6" x14ac:dyDescent="0.25">
      <c r="A3" s="34" cm="1">
        <f t="array" ref="A3">Labor[[#Data],[Item]]</f>
        <v>0</v>
      </c>
      <c r="B3" s="96" cm="1">
        <f t="array" ref="B3">Labor[[#Data],[Qty]]</f>
        <v>0</v>
      </c>
      <c r="C3" s="92" cm="1">
        <f t="array" ref="C3">Labor[[#Data],[Unit]]</f>
        <v>0</v>
      </c>
      <c r="D3" s="59" cm="1">
        <f t="array" ref="D3">Labor[[#Data],[Unit Price]]</f>
        <v>0</v>
      </c>
      <c r="E3" s="59">
        <v>0</v>
      </c>
      <c r="F3" s="30"/>
    </row>
    <row r="4" spans="1:6" x14ac:dyDescent="0.25">
      <c r="A4" s="34"/>
      <c r="B4" s="91"/>
      <c r="C4" s="92"/>
      <c r="D4" s="32"/>
      <c r="E4" s="32">
        <v>0</v>
      </c>
      <c r="F4" s="30"/>
    </row>
    <row r="5" spans="1:6" x14ac:dyDescent="0.25">
      <c r="A5" s="34"/>
      <c r="B5" s="91"/>
      <c r="C5" s="92"/>
      <c r="D5" s="32"/>
      <c r="F5" s="30"/>
    </row>
    <row r="6" spans="1:6" x14ac:dyDescent="0.25">
      <c r="A6" s="34"/>
      <c r="B6" s="91"/>
      <c r="C6" s="92"/>
      <c r="D6" s="32"/>
      <c r="F6" s="30"/>
    </row>
    <row r="7" spans="1:6" x14ac:dyDescent="0.25">
      <c r="A7" s="34"/>
      <c r="B7" s="91"/>
      <c r="C7" s="92"/>
      <c r="D7" s="32"/>
      <c r="E7" s="35"/>
      <c r="F7" s="30"/>
    </row>
  </sheetData>
  <pageMargins left="0.5" right="0.5" top="0.5" bottom="0.75" header="0.3" footer="0.3"/>
  <pageSetup orientation="portrait" r:id="rId1"/>
  <headerFooter>
    <oddFooter>&amp;L&amp;"Calibri,Bold"STACK CT&amp;C&amp;D&amp;R&amp;P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28A95-A15C-491B-A09F-691FB73CC88A}">
  <sheetPr>
    <tabColor theme="4" tint="0.39997558519241921"/>
  </sheetPr>
  <dimension ref="A1:M40"/>
  <sheetViews>
    <sheetView tabSelected="1" workbookViewId="0">
      <selection activeCell="B3" sqref="B3:D3"/>
    </sheetView>
  </sheetViews>
  <sheetFormatPr defaultColWidth="9" defaultRowHeight="15.75" x14ac:dyDescent="0.25"/>
  <cols>
    <col min="1" max="1" width="25.5" style="22" customWidth="1"/>
    <col min="2" max="2" width="14.5" style="20" customWidth="1"/>
    <col min="3" max="3" width="14.5" style="21" customWidth="1"/>
    <col min="4" max="4" width="16.125" style="22" bestFit="1" customWidth="1"/>
    <col min="5" max="5" width="23" style="22" customWidth="1"/>
    <col min="6" max="6" width="11.125" style="22" bestFit="1" customWidth="1"/>
    <col min="7" max="7" width="13.75" style="21" bestFit="1" customWidth="1"/>
    <col min="8" max="12" width="9" style="22"/>
    <col min="13" max="13" width="12" style="22" bestFit="1" customWidth="1"/>
    <col min="14" max="16384" width="9" style="22"/>
  </cols>
  <sheetData>
    <row r="1" spans="1:13" ht="62.45" customHeight="1" x14ac:dyDescent="0.25">
      <c r="B1" s="122" t="s">
        <v>64</v>
      </c>
    </row>
    <row r="2" spans="1:13" ht="11.45" customHeight="1" thickBot="1" x14ac:dyDescent="0.3">
      <c r="A2" s="19"/>
    </row>
    <row r="3" spans="1:13" ht="16.5" thickBot="1" x14ac:dyDescent="0.3">
      <c r="A3" s="98" t="s">
        <v>50</v>
      </c>
      <c r="B3" s="134"/>
      <c r="C3" s="135"/>
      <c r="D3" s="136"/>
      <c r="E3" s="72"/>
      <c r="H3" s="72"/>
      <c r="I3" s="72"/>
      <c r="M3" s="72"/>
    </row>
    <row r="4" spans="1:13" x14ac:dyDescent="0.25">
      <c r="G4" s="87"/>
      <c r="H4" s="72"/>
      <c r="I4" s="72"/>
      <c r="J4" s="72"/>
      <c r="K4" s="72"/>
      <c r="L4" s="72"/>
      <c r="M4" s="72"/>
    </row>
    <row r="5" spans="1:13" x14ac:dyDescent="0.25">
      <c r="A5" s="98" t="s">
        <v>53</v>
      </c>
      <c r="B5" s="79">
        <v>1</v>
      </c>
    </row>
    <row r="6" spans="1:13" x14ac:dyDescent="0.25">
      <c r="A6" s="98" t="s">
        <v>66</v>
      </c>
      <c r="B6" s="79">
        <v>2</v>
      </c>
    </row>
    <row r="7" spans="1:13" x14ac:dyDescent="0.25">
      <c r="A7" s="98" t="s">
        <v>55</v>
      </c>
      <c r="B7" s="123">
        <v>100</v>
      </c>
      <c r="H7" s="88"/>
      <c r="I7" s="88"/>
      <c r="J7" s="21"/>
      <c r="K7" s="21"/>
      <c r="L7" s="21"/>
      <c r="M7" s="78"/>
    </row>
    <row r="9" spans="1:13" x14ac:dyDescent="0.25">
      <c r="B9" s="81" t="s">
        <v>7</v>
      </c>
      <c r="C9" s="77" t="s">
        <v>23</v>
      </c>
      <c r="D9" s="71" t="s">
        <v>24</v>
      </c>
      <c r="E9" s="71" t="s">
        <v>27</v>
      </c>
    </row>
    <row r="10" spans="1:13" x14ac:dyDescent="0.25">
      <c r="A10" s="98" t="s">
        <v>4</v>
      </c>
    </row>
    <row r="11" spans="1:13" x14ac:dyDescent="0.25">
      <c r="A11" s="22" t="s">
        <v>5</v>
      </c>
      <c r="B11" s="85">
        <v>0</v>
      </c>
      <c r="C11" s="18">
        <v>1</v>
      </c>
      <c r="D11" s="74">
        <f>B11*C11</f>
        <v>0</v>
      </c>
      <c r="E11" s="89"/>
    </row>
    <row r="12" spans="1:13" x14ac:dyDescent="0.25">
      <c r="A12" s="22" t="s">
        <v>3</v>
      </c>
      <c r="B12" s="85">
        <v>0</v>
      </c>
      <c r="C12" s="18">
        <v>1</v>
      </c>
      <c r="D12" s="74">
        <f>B12*C12</f>
        <v>0</v>
      </c>
      <c r="E12" s="89"/>
    </row>
    <row r="13" spans="1:13" x14ac:dyDescent="0.25">
      <c r="A13" s="72" t="s">
        <v>32</v>
      </c>
      <c r="B13" s="85">
        <v>0</v>
      </c>
      <c r="C13" s="18">
        <v>1</v>
      </c>
      <c r="D13" s="74">
        <f t="shared" ref="D13:D19" si="0">B13*C13</f>
        <v>0</v>
      </c>
      <c r="E13" s="89"/>
    </row>
    <row r="14" spans="1:13" x14ac:dyDescent="0.25">
      <c r="A14" s="72" t="s">
        <v>33</v>
      </c>
      <c r="B14" s="85">
        <v>0</v>
      </c>
      <c r="C14" s="18">
        <v>1</v>
      </c>
      <c r="D14" s="74">
        <f t="shared" si="0"/>
        <v>0</v>
      </c>
      <c r="E14" s="89"/>
    </row>
    <row r="15" spans="1:13" x14ac:dyDescent="0.25">
      <c r="A15" s="72" t="s">
        <v>34</v>
      </c>
      <c r="B15" s="85">
        <v>0</v>
      </c>
      <c r="C15" s="18">
        <v>1</v>
      </c>
      <c r="D15" s="74">
        <f t="shared" si="0"/>
        <v>0</v>
      </c>
      <c r="E15" s="89"/>
    </row>
    <row r="16" spans="1:13" x14ac:dyDescent="0.25">
      <c r="A16" s="72" t="s">
        <v>35</v>
      </c>
      <c r="B16" s="85">
        <v>0</v>
      </c>
      <c r="C16" s="18">
        <v>1</v>
      </c>
      <c r="D16" s="74">
        <f t="shared" si="0"/>
        <v>0</v>
      </c>
      <c r="E16" s="89"/>
    </row>
    <row r="17" spans="1:5" x14ac:dyDescent="0.25">
      <c r="A17" s="22" t="s">
        <v>31</v>
      </c>
      <c r="B17" s="85">
        <v>0</v>
      </c>
      <c r="C17" s="18">
        <v>0</v>
      </c>
      <c r="D17" s="74">
        <f t="shared" si="0"/>
        <v>0</v>
      </c>
      <c r="E17" s="89"/>
    </row>
    <row r="18" spans="1:5" x14ac:dyDescent="0.25">
      <c r="A18" s="22" t="s">
        <v>31</v>
      </c>
      <c r="B18" s="85">
        <v>0</v>
      </c>
      <c r="C18" s="18">
        <v>0</v>
      </c>
      <c r="D18" s="74">
        <f t="shared" si="0"/>
        <v>0</v>
      </c>
      <c r="E18" s="89"/>
    </row>
    <row r="19" spans="1:5" x14ac:dyDescent="0.25">
      <c r="A19" s="22" t="s">
        <v>31</v>
      </c>
      <c r="B19" s="85">
        <v>0</v>
      </c>
      <c r="C19" s="18">
        <v>0</v>
      </c>
      <c r="D19" s="74">
        <f t="shared" si="0"/>
        <v>0</v>
      </c>
      <c r="E19" s="89"/>
    </row>
    <row r="20" spans="1:5" x14ac:dyDescent="0.25">
      <c r="A20" s="73"/>
      <c r="B20" s="82"/>
      <c r="C20" s="80"/>
      <c r="D20" s="75"/>
    </row>
    <row r="21" spans="1:5" x14ac:dyDescent="0.25">
      <c r="A21" s="98" t="s">
        <v>30</v>
      </c>
      <c r="B21" s="81"/>
      <c r="C21" s="77"/>
      <c r="D21" s="76">
        <f>SUM(D11:D20)</f>
        <v>0</v>
      </c>
    </row>
    <row r="22" spans="1:5" x14ac:dyDescent="0.25">
      <c r="A22" s="98" t="s">
        <v>59</v>
      </c>
      <c r="B22" s="81"/>
      <c r="C22" s="77"/>
      <c r="D22" s="76">
        <f>(((SFXGenCond*(1+$B$26)))*$B$28)+(SFXGenCond*(1+$B$26))</f>
        <v>0</v>
      </c>
    </row>
    <row r="24" spans="1:5" x14ac:dyDescent="0.25">
      <c r="A24" s="98" t="s">
        <v>54</v>
      </c>
      <c r="B24" s="83"/>
      <c r="C24" s="77"/>
      <c r="D24" s="77">
        <f>SUM(Material[[#Totals],[Ext Cost]]+Labor[[#Totals],[Ext Cost]])</f>
        <v>0</v>
      </c>
    </row>
    <row r="25" spans="1:5" x14ac:dyDescent="0.25">
      <c r="B25" s="83"/>
      <c r="C25" s="77"/>
      <c r="D25" s="71"/>
    </row>
    <row r="26" spans="1:5" x14ac:dyDescent="0.25">
      <c r="A26" s="98" t="s">
        <v>25</v>
      </c>
      <c r="B26" s="86">
        <v>0.04</v>
      </c>
      <c r="C26" s="21">
        <f>SFXGenCond+SFXBaseCosts</f>
        <v>0</v>
      </c>
      <c r="D26" s="76">
        <f>B26*C26</f>
        <v>0</v>
      </c>
      <c r="E26" s="89" t="s">
        <v>28</v>
      </c>
    </row>
    <row r="27" spans="1:5" x14ac:dyDescent="0.25">
      <c r="B27" s="84"/>
    </row>
    <row r="28" spans="1:5" x14ac:dyDescent="0.25">
      <c r="A28" s="98" t="s">
        <v>26</v>
      </c>
      <c r="B28" s="86">
        <v>7.2499999999999995E-2</v>
      </c>
      <c r="C28" s="21">
        <f>SFXGenCondSelling+Material[[#Totals],[Total]]+Labor[[#Totals],[Total]]</f>
        <v>0</v>
      </c>
      <c r="D28" s="76">
        <f>B28*C28</f>
        <v>0</v>
      </c>
      <c r="E28" s="89" t="s">
        <v>28</v>
      </c>
    </row>
    <row r="29" spans="1:5" x14ac:dyDescent="0.25">
      <c r="B29" s="84"/>
    </row>
    <row r="30" spans="1:5" x14ac:dyDescent="0.25">
      <c r="A30" s="98" t="s">
        <v>13</v>
      </c>
      <c r="B30" s="84"/>
    </row>
    <row r="31" spans="1:5" x14ac:dyDescent="0.25">
      <c r="A31" s="22" t="s">
        <v>1</v>
      </c>
      <c r="B31" s="86">
        <v>4.4999999999999998E-2</v>
      </c>
      <c r="C31" s="21">
        <f>Material[[#Totals],[Total]]</f>
        <v>0</v>
      </c>
      <c r="D31" s="78">
        <f>B31*C31</f>
        <v>0</v>
      </c>
      <c r="E31" s="89"/>
    </row>
    <row r="32" spans="1:5" x14ac:dyDescent="0.25">
      <c r="A32" s="22" t="s">
        <v>2</v>
      </c>
      <c r="B32" s="86">
        <v>3.2500000000000001E-2</v>
      </c>
      <c r="C32" s="21">
        <f>Labor[[#Totals],[Total]]</f>
        <v>0</v>
      </c>
      <c r="D32" s="78">
        <f>B32*C32</f>
        <v>0</v>
      </c>
      <c r="E32" s="89"/>
    </row>
    <row r="33" spans="1:6" x14ac:dyDescent="0.25">
      <c r="A33" s="73"/>
      <c r="B33" s="82"/>
      <c r="C33" s="80"/>
      <c r="D33" s="73"/>
    </row>
    <row r="34" spans="1:6" x14ac:dyDescent="0.25">
      <c r="A34" s="98" t="s">
        <v>29</v>
      </c>
      <c r="D34" s="76">
        <f>SUM(D31:D33)</f>
        <v>0</v>
      </c>
    </row>
    <row r="35" spans="1:6" x14ac:dyDescent="0.25">
      <c r="E35" s="78"/>
    </row>
    <row r="36" spans="1:6" x14ac:dyDescent="0.25">
      <c r="A36" s="98" t="s">
        <v>24</v>
      </c>
      <c r="D36" s="77">
        <f>$C$28+SFXTaxesTot</f>
        <v>0</v>
      </c>
      <c r="E36" s="78"/>
      <c r="F36" s="78"/>
    </row>
    <row r="38" spans="1:6" x14ac:dyDescent="0.25">
      <c r="A38" s="98" t="s">
        <v>58</v>
      </c>
      <c r="D38" s="77">
        <f>SFXProposalPrice</f>
        <v>0</v>
      </c>
    </row>
    <row r="40" spans="1:6" x14ac:dyDescent="0.25">
      <c r="F40" s="72"/>
    </row>
  </sheetData>
  <mergeCells count="1">
    <mergeCell ref="B3:D3"/>
  </mergeCells>
  <pageMargins left="0.25" right="0.25"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8254EBD-E183-415D-AA68-6B8B2D9E1CA1}">
          <x14:formula1>
            <xm:f>_xlfn.ANCHORARRAY(Lookups!$B$3)</xm:f>
          </x14:formula1>
          <xm:sqref>B3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B0C22-B1A1-46E5-80A7-459C965E8196}">
  <sheetPr>
    <pageSetUpPr fitToPage="1"/>
  </sheetPr>
  <dimension ref="A1:Q3"/>
  <sheetViews>
    <sheetView workbookViewId="0">
      <selection activeCell="A2" sqref="A2"/>
    </sheetView>
  </sheetViews>
  <sheetFormatPr defaultColWidth="11" defaultRowHeight="15.75" x14ac:dyDescent="0.25"/>
  <cols>
    <col min="1" max="1" width="8" style="36" bestFit="1" customWidth="1"/>
    <col min="2" max="2" width="40.625" style="42" customWidth="1"/>
    <col min="3" max="3" width="16.625" style="52" customWidth="1"/>
    <col min="4" max="4" width="12.625" style="53" customWidth="1"/>
    <col min="5" max="5" width="14.125" style="101" bestFit="1" customWidth="1"/>
    <col min="6" max="6" width="12.625" style="65" customWidth="1"/>
    <col min="7" max="7" width="12.625" style="54" customWidth="1"/>
    <col min="8" max="8" width="12.625" style="55" customWidth="1"/>
    <col min="9" max="9" width="13.625" style="106" bestFit="1" customWidth="1"/>
    <col min="10" max="10" width="12.625" style="29" customWidth="1"/>
    <col min="12" max="12" width="11" style="109"/>
    <col min="13" max="13" width="12.625" style="55" customWidth="1"/>
    <col min="14" max="14" width="12.625" style="56" customWidth="1"/>
    <col min="15" max="15" width="12.625" style="54" customWidth="1"/>
    <col min="16" max="16" width="12.625" style="55" customWidth="1"/>
    <col min="17" max="17" width="12.625" style="57" customWidth="1"/>
    <col min="18" max="16384" width="11" style="28"/>
  </cols>
  <sheetData>
    <row r="1" spans="1:16" s="118" customFormat="1" ht="15" x14ac:dyDescent="0.25">
      <c r="A1" s="110" t="s">
        <v>36</v>
      </c>
      <c r="B1" s="111" t="s">
        <v>37</v>
      </c>
      <c r="C1" s="112" t="s">
        <v>45</v>
      </c>
      <c r="D1" s="112" t="s">
        <v>51</v>
      </c>
      <c r="E1" s="113" t="s">
        <v>52</v>
      </c>
      <c r="F1" s="114" t="s">
        <v>7</v>
      </c>
      <c r="G1" s="110" t="s">
        <v>6</v>
      </c>
      <c r="H1" s="115" t="s">
        <v>38</v>
      </c>
      <c r="I1" s="116" t="s">
        <v>39</v>
      </c>
      <c r="J1" s="115" t="s">
        <v>40</v>
      </c>
      <c r="K1" s="115" t="s">
        <v>41</v>
      </c>
      <c r="L1" s="117" t="s">
        <v>21</v>
      </c>
      <c r="M1" s="115" t="s">
        <v>22</v>
      </c>
      <c r="N1" s="115" t="s">
        <v>24</v>
      </c>
      <c r="O1" s="115" t="s">
        <v>42</v>
      </c>
      <c r="P1" s="115" t="s">
        <v>43</v>
      </c>
    </row>
    <row r="2" spans="1:16" s="25" customFormat="1" ht="15" x14ac:dyDescent="0.25">
      <c r="A2" s="36"/>
      <c r="B2" s="36"/>
      <c r="C2" s="48"/>
      <c r="D2" s="50">
        <f>ROUND(Material[[#This Row],[Raw Qty]],-LOG10(SFXRoundQtyValue))</f>
        <v>0</v>
      </c>
      <c r="E2" s="102"/>
      <c r="F2" s="64">
        <f>IF(Material[[#This Row],[Qty Override]]&lt;&gt;"",Material[[#This Row],[Qty Override]],Material[[#This Row],[Round Qty]])</f>
        <v>0</v>
      </c>
      <c r="H2" s="26"/>
      <c r="I2" s="104"/>
      <c r="J2" s="29">
        <f>IF(Material[[#This Row],[UC Override]]&lt;&gt;"",Material[[#This Row],[UC Override]],Material[[#This Row],[UC Default]])</f>
        <v>0</v>
      </c>
      <c r="K2" s="26">
        <f>ROUND(Material[[#This Row],[Unit Cost]]*Material[[#This Row],[Qty]],0)</f>
        <v>0</v>
      </c>
      <c r="L2" s="107"/>
      <c r="M2" s="90">
        <f>Material[[#This Row],[Ext Cost]]*Material[[#This Row],[Mkp %]]</f>
        <v>0</v>
      </c>
      <c r="N2" s="26">
        <f>(((Material[[#This Row],[Ext Cost]]*(1+(Material[[#This Row],[Mkp %]])+'Main Worksheet'!$B$26)))*'Main Worksheet'!$B$28)+(((Material[[#This Row],[Ext Cost]]*(1+(Material[[#This Row],[Mkp %]])+'Main Worksheet'!$B$26))))</f>
        <v>0</v>
      </c>
      <c r="O2" s="70">
        <f>IF(Material[[#This Row],[Total]]&lt;&gt;0,ROUND(Material[[#This Row],[Total]]/Material[[#This Row],[Qty]],2),0)</f>
        <v>0</v>
      </c>
      <c r="P2" s="24">
        <f>IF(Material[[#This Row],[Unit Price]]&lt;&gt;0,CEILING(Material[[#This Row],[Qty]]*Material[[#This Row],[Unit Price]],1),0)</f>
        <v>0</v>
      </c>
    </row>
    <row r="3" spans="1:16" s="36" customFormat="1" ht="15" x14ac:dyDescent="0.25">
      <c r="C3" s="51"/>
      <c r="D3" s="49"/>
      <c r="E3" s="103"/>
      <c r="F3" s="67"/>
      <c r="H3" s="41"/>
      <c r="I3" s="105"/>
      <c r="J3" s="41"/>
      <c r="K3" s="41">
        <f>SUBTOTAL(109,Material[Ext Cost])</f>
        <v>0</v>
      </c>
      <c r="L3" s="108"/>
      <c r="N3" s="41">
        <f>SUBTOTAL(109,Material[Total])</f>
        <v>0</v>
      </c>
      <c r="O3" s="58"/>
      <c r="P3" s="27">
        <f>SUBTOTAL(109,Material[Sell Price])</f>
        <v>0</v>
      </c>
    </row>
  </sheetData>
  <phoneticPr fontId="13" type="noConversion"/>
  <pageMargins left="0.5" right="0.5" top="1" bottom="0.75" header="0.3" footer="0.3"/>
  <pageSetup scale="51" fitToHeight="0" orientation="landscape" r:id="rId1"/>
  <headerFooter>
    <oddHeader xml:space="preserve">&amp;L&amp;"Calibri,Bold"Quinn Construction, Inc&amp;"Calibri,Regular"
&amp;"Calibri,Bold"Materials&amp;R&amp;"Calibri,Bold"&amp;16
</oddHeader>
    <oddFooter>&amp;L&amp;D&amp;RPage &amp;P of &amp;N</oddFooter>
  </headerFooter>
  <legacy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F0259-7699-42B0-BF50-A8ACDD4F495D}">
  <sheetPr>
    <pageSetUpPr fitToPage="1"/>
  </sheetPr>
  <dimension ref="A1:Q3"/>
  <sheetViews>
    <sheetView workbookViewId="0">
      <selection activeCell="A2" sqref="A2"/>
    </sheetView>
  </sheetViews>
  <sheetFormatPr defaultColWidth="11" defaultRowHeight="15.75" x14ac:dyDescent="0.25"/>
  <cols>
    <col min="1" max="1" width="8" style="42" bestFit="1" customWidth="1"/>
    <col min="2" max="2" width="40.625" style="42" customWidth="1"/>
    <col min="3" max="3" width="16.625" style="45" customWidth="1"/>
    <col min="4" max="4" width="12.625" style="66" customWidth="1"/>
    <col min="5" max="5" width="14.125" style="121" bestFit="1" customWidth="1"/>
    <col min="6" max="6" width="12.625" style="46" customWidth="1"/>
    <col min="7" max="7" width="12.625" style="47" customWidth="1"/>
    <col min="8" max="8" width="12.625" style="44" customWidth="1"/>
    <col min="9" max="9" width="13.625" style="119" bestFit="1" customWidth="1"/>
    <col min="10" max="10" width="12.625" style="16" customWidth="1"/>
    <col min="12" max="12" width="11" style="109"/>
    <col min="13" max="13" width="12.625" style="16" customWidth="1"/>
    <col min="14" max="14" width="12.625" style="17" customWidth="1"/>
    <col min="15" max="16" width="12.625" style="16" customWidth="1"/>
    <col min="17" max="17" width="12.625" style="63" customWidth="1"/>
    <col min="18" max="16384" width="11" style="42"/>
  </cols>
  <sheetData>
    <row r="1" spans="1:17" s="111" customFormat="1" ht="15" x14ac:dyDescent="0.25">
      <c r="A1" s="110" t="s">
        <v>36</v>
      </c>
      <c r="B1" s="110" t="s">
        <v>37</v>
      </c>
      <c r="C1" s="124" t="s">
        <v>45</v>
      </c>
      <c r="D1" s="125" t="s">
        <v>51</v>
      </c>
      <c r="E1" s="126" t="s">
        <v>52</v>
      </c>
      <c r="F1" s="125" t="s">
        <v>7</v>
      </c>
      <c r="G1" s="127" t="s">
        <v>6</v>
      </c>
      <c r="H1" s="115" t="s">
        <v>38</v>
      </c>
      <c r="I1" s="116" t="s">
        <v>39</v>
      </c>
      <c r="J1" s="115" t="s">
        <v>40</v>
      </c>
      <c r="K1" s="115" t="s">
        <v>41</v>
      </c>
      <c r="L1" s="117" t="s">
        <v>21</v>
      </c>
      <c r="M1" s="115" t="s">
        <v>22</v>
      </c>
      <c r="N1" s="115" t="s">
        <v>24</v>
      </c>
      <c r="O1" s="115" t="s">
        <v>42</v>
      </c>
      <c r="P1" s="115" t="s">
        <v>43</v>
      </c>
    </row>
    <row r="2" spans="1:17" ht="15" x14ac:dyDescent="0.25">
      <c r="A2" s="36"/>
      <c r="B2" s="36"/>
      <c r="C2" s="37"/>
      <c r="D2" s="38">
        <f>IF(SFXRoundHrsValue=0,Labor[[#This Row],[Raw Qty]],(CEILING(Labor[[#This Row],[Raw Qty]],SFXRoundHrsValue)))</f>
        <v>0</v>
      </c>
      <c r="E2" s="120"/>
      <c r="F2" s="38">
        <f>IF(Labor[[#This Row],[Qty Override]]&lt;&gt;"",Labor[[#This Row],[Qty Override]],Labor[[#This Row],[Round Qty]])</f>
        <v>0</v>
      </c>
      <c r="G2" s="39"/>
      <c r="H2" s="43"/>
      <c r="I2" s="104"/>
      <c r="J2" s="29">
        <f>IF(Labor[[#This Row],[UC Override]]&lt;&gt;"",Labor[[#This Row],[UC Override]],Labor[[#This Row],[UC Default]])</f>
        <v>0</v>
      </c>
      <c r="K2" s="40">
        <f>ROUND(Labor[[#This Row],[Unit Cost]]*Labor[[#This Row],[Qty]],0)</f>
        <v>0</v>
      </c>
      <c r="L2" s="107"/>
      <c r="M2" s="40">
        <f>Labor[[#This Row],[Ext Cost]]*Labor[[#This Row],[Mkp %]]</f>
        <v>0</v>
      </c>
      <c r="N2" s="40">
        <f>(((Labor[[#This Row],[Ext Cost]]*(1+(Labor[[#This Row],[Mkp %]])+'Main Worksheet'!$B$26)))*'Main Worksheet'!$B$28)+(((Labor[[#This Row],[Ext Cost]]*(1+(Labor[[#This Row],[Mkp %]])+'Main Worksheet'!$B$26))))</f>
        <v>0</v>
      </c>
      <c r="O2" s="70">
        <f>IF(Labor[[#This Row],[Total]]&lt;&gt;0,ROUND(Labor[[#This Row],[Total]]/Labor[[#This Row],[Qty]],2),0)</f>
        <v>0</v>
      </c>
      <c r="P2" s="24">
        <f>IF(Labor[[#This Row],[Unit Price]]&lt;&gt;0,CEILING(Labor[[#This Row],[Qty]]*Labor[[#This Row],[Unit Price]],1),0)</f>
        <v>0</v>
      </c>
      <c r="Q2" s="42"/>
    </row>
    <row r="3" spans="1:17" s="36" customFormat="1" ht="15" x14ac:dyDescent="0.25">
      <c r="C3" s="68"/>
      <c r="D3" s="67"/>
      <c r="E3" s="103"/>
      <c r="F3" s="67"/>
      <c r="G3" s="39"/>
      <c r="H3" s="69"/>
      <c r="I3" s="105"/>
      <c r="J3" s="41"/>
      <c r="K3" s="41">
        <f>SUBTOTAL(109,Labor[Ext Cost])</f>
        <v>0</v>
      </c>
      <c r="L3" s="108"/>
      <c r="M3" s="41"/>
      <c r="N3" s="41">
        <f>SUBTOTAL(109,Labor[Total])</f>
        <v>0</v>
      </c>
      <c r="O3" s="58"/>
      <c r="P3" s="27">
        <f>SUBTOTAL(109,Labor[Sell Price])</f>
        <v>0</v>
      </c>
    </row>
  </sheetData>
  <phoneticPr fontId="13" type="noConversion"/>
  <pageMargins left="0.5" right="0.5" top="1" bottom="0.75" header="0.3" footer="0.3"/>
  <pageSetup scale="51" fitToHeight="0" orientation="landscape" r:id="rId1"/>
  <headerFooter>
    <oddHeader xml:space="preserve">&amp;L&amp;"Calibri,Bold"Quinn Construction, Inc&amp;"Calibri,Regular"
&amp;"Calibri,Bold"Materials&amp;R&amp;"Calibri,Bold"&amp;16
</oddHeader>
    <oddFooter>&amp;L&amp;D&amp;RPage &amp;P of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E36D0-8DB9-449D-B61E-D6866BC68E49}">
  <sheetPr>
    <tabColor theme="0" tint="-0.499984740745262"/>
  </sheetPr>
  <dimension ref="A1:D8"/>
  <sheetViews>
    <sheetView workbookViewId="0">
      <selection activeCell="B3" sqref="B3"/>
    </sheetView>
  </sheetViews>
  <sheetFormatPr defaultColWidth="8.875" defaultRowHeight="15.75" x14ac:dyDescent="0.25"/>
  <cols>
    <col min="1" max="1" width="18" customWidth="1"/>
    <col min="2" max="2" width="44.625" bestFit="1" customWidth="1"/>
    <col min="3" max="3" width="16.5" bestFit="1" customWidth="1"/>
    <col min="4" max="4" width="52.125" bestFit="1" customWidth="1"/>
  </cols>
  <sheetData>
    <row r="1" spans="1:4" x14ac:dyDescent="0.25">
      <c r="A1" s="9" t="s">
        <v>47</v>
      </c>
      <c r="B1" s="13" t="s">
        <v>65</v>
      </c>
      <c r="C1" s="15" t="s">
        <v>48</v>
      </c>
      <c r="D1" t="e" cm="1">
        <f t="array" ref="D1">_xll.STACK.ITEMCOSTREPORT(SFXConnName,SFXPrjName,"ItemId,Item,SUM(TakeoffQuantity),PurchaseUnit,UnitCost","Material",,,,,,'Details Material'!A1)</f>
        <v>#VALUE!</v>
      </c>
    </row>
    <row r="2" spans="1:4" x14ac:dyDescent="0.25">
      <c r="A2" s="9"/>
      <c r="B2" s="13"/>
    </row>
    <row r="3" spans="1:4" x14ac:dyDescent="0.25">
      <c r="A3" s="15" t="s">
        <v>46</v>
      </c>
      <c r="B3" t="e" cm="1">
        <f t="array" ref="B3">_xll.STACK.EXPANDPROJECTRANGE(SFXConnName)</f>
        <v>#VALUE!</v>
      </c>
      <c r="C3" s="15" t="s">
        <v>49</v>
      </c>
      <c r="D3" t="e" cm="1">
        <f t="array" ref="D3">_xll.STACK.ITEMCOSTREPORT(SFXConnName,SFXPrjName,"ItemId,Item,SUM(TakeoffQuantity),PurchaseUnit,UnitCost","Labor",,,,,,'Details Labor'!A1)</f>
        <v>#VALUE!</v>
      </c>
    </row>
    <row r="8" spans="1:4" x14ac:dyDescent="0.25">
      <c r="C8" s="15"/>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8BE82-9D95-6148-8EB1-10EC3114B9E1}">
  <dimension ref="A1"/>
  <sheetViews>
    <sheetView workbookViewId="0"/>
  </sheetViews>
  <sheetFormatPr defaultColWidth="11" defaultRowHeight="15.75" x14ac:dyDescent="0.25"/>
  <sheetData/>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E4BDB-871B-5649-9840-425A05C14DB5}">
  <dimension ref="A1"/>
  <sheetViews>
    <sheetView workbookViewId="0"/>
  </sheetViews>
  <sheetFormatPr defaultColWidth="11" defaultRowHeight="15.75" x14ac:dyDescent="0.25"/>
  <sheetData/>
  <pageMargins left="0.7" right="0.7" top="0.75" bottom="0.75" header="0.3" footer="0.3"/>
  <pageSetup orientation="portrait" horizontalDpi="1200" verticalDpi="1200" r:id="rId1"/>
</worksheet>
</file>

<file path=docMetadata/LabelInfo.xml><?xml version="1.0" encoding="utf-8"?>
<clbl:labelList xmlns:clbl="http://schemas.microsoft.com/office/2020/mipLabelMetadata">
  <clbl:label id="{93d8eaab-67be-46d1-9a3e-ed63f5d7c431}" enabled="0" method="" siteId="{93d8eaab-67be-46d1-9a3e-ed63f5d7c43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Proposal Cover</vt:lpstr>
      <vt:lpstr>Proposal Material</vt:lpstr>
      <vt:lpstr>Proposal Labor</vt:lpstr>
      <vt:lpstr>Main Worksheet</vt:lpstr>
      <vt:lpstr>Details Material</vt:lpstr>
      <vt:lpstr>Details Labor</vt:lpstr>
      <vt:lpstr>Lookups</vt:lpstr>
      <vt:lpstr>'Details Labor'!Print_Area</vt:lpstr>
      <vt:lpstr>'Details Material'!Print_Area</vt:lpstr>
      <vt:lpstr>'Proposal Labor'!Print_Titles</vt:lpstr>
      <vt:lpstr>'Proposal Material'!Print_Titles</vt:lpstr>
      <vt:lpstr>SFXBaseCosts</vt:lpstr>
      <vt:lpstr>SFXConnName</vt:lpstr>
      <vt:lpstr>SFXGenCond</vt:lpstr>
      <vt:lpstr>SFXGenCondSelling</vt:lpstr>
      <vt:lpstr>SFXOverheadTot</vt:lpstr>
      <vt:lpstr>SFXPrjName</vt:lpstr>
      <vt:lpstr>SFXProfitTot</vt:lpstr>
      <vt:lpstr>SFXProposalPrice</vt:lpstr>
      <vt:lpstr>SFXRoundHrsValue</vt:lpstr>
      <vt:lpstr>SFXRoundPriceValue</vt:lpstr>
      <vt:lpstr>SFXRoundQtyValue</vt:lpstr>
      <vt:lpstr>SFXTaxesTot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2025-10-08T16:10:58Z</dcterms:created>
  <dcterms:modified xsi:type="dcterms:W3CDTF">2025-10-21T12:23:04Z</dcterms:modified>
</cp:coreProperties>
</file>